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124226"/>
  <xr:revisionPtr revIDLastSave="238" documentId="13_ncr:1_{8C4ABB7E-5A1C-44B5-A050-9A827B0E8F99}" xr6:coauthVersionLast="47" xr6:coauthVersionMax="47" xr10:uidLastSave="{18EBE805-60FA-4FFB-BF82-49FD4EB12395}"/>
  <bookViews>
    <workbookView xWindow="-108" yWindow="-108" windowWidth="30936" windowHeight="16776" tabRatio="805" firstSheet="3" activeTab="7" xr2:uid="{00000000-000D-0000-FFFF-FFFF00000000}"/>
  </bookViews>
  <sheets>
    <sheet name="Accounts Hierarchy (2)" sheetId="29" state="hidden" r:id="rId1"/>
    <sheet name="Data (2)" sheetId="34" state="hidden" r:id="rId2"/>
    <sheet name="Plan_BU" sheetId="40" state="hidden" r:id="rId3"/>
    <sheet name="Instructions" sheetId="24" r:id="rId4"/>
    <sheet name="Data" sheetId="22" r:id="rId5"/>
    <sheet name="Plan" sheetId="38" r:id="rId6"/>
    <sheet name="Forecast" sheetId="39" r:id="rId7"/>
    <sheet name="Comments multi-lvl" sheetId="43" r:id="rId8"/>
    <sheet name="Accounts Hierarchy" sheetId="18" r:id="rId9"/>
    <sheet name="Business units" sheetId="37" r:id="rId10"/>
  </sheets>
  <definedNames>
    <definedName name="Balance_Sheet">#REF!</definedName>
    <definedName name="Cash_Flow">#REF!</definedName>
    <definedName name="Client">#REF!</definedName>
    <definedName name="ClientPercent">#REF!</definedName>
    <definedName name="Comprehensive_Income">#REF!</definedName>
    <definedName name="Fin_Operating_Segment_History">#REF!,#REF!,#REF!,#REF!</definedName>
    <definedName name="Historical_Income_Statement">#REF!</definedName>
    <definedName name="Income_Statement" localSheetId="8">'Accounts Hierarchy'!$H$1:$H$71</definedName>
    <definedName name="Income_Statement" localSheetId="0">'Accounts Hierarchy (2)'!$G$1:$G$39</definedName>
    <definedName name="Income_Statement" localSheetId="9">'Business units'!$B$1:$B$5</definedName>
    <definedName name="Income_Statement" localSheetId="4">Data!$A$1:$AM$13</definedName>
    <definedName name="Income_Statement" localSheetId="1">'Data (2)'!$A$1:$AL$15</definedName>
    <definedName name="Income_Statement" localSheetId="6">Forecast!$A$1:$O$13</definedName>
    <definedName name="Income_Statement" localSheetId="5">Plan!$A$1:$O$13</definedName>
    <definedName name="Income_Statement" localSheetId="2">Plan_BU!$A$1:$N$15</definedName>
    <definedName name="Income_Statement">#REF!</definedName>
    <definedName name="MBD">#REF!</definedName>
    <definedName name="MBDPercent">#REF!</definedName>
    <definedName name="OpInc_table" localSheetId="8">#REF!</definedName>
    <definedName name="OpInc_table" localSheetId="0">#REF!</definedName>
    <definedName name="OpInc_table" localSheetId="9">#REF!</definedName>
    <definedName name="OpInc_table" localSheetId="4">#REF!</definedName>
    <definedName name="OpInc_table" localSheetId="1">#REF!</definedName>
    <definedName name="OpInc_table" localSheetId="6">#REF!</definedName>
    <definedName name="OpInc_table" localSheetId="5">#REF!</definedName>
    <definedName name="OpInc_table" localSheetId="2">#REF!</definedName>
    <definedName name="OpInc_table">#REF!</definedName>
    <definedName name="Other" localSheetId="8">#REF!</definedName>
    <definedName name="Other" localSheetId="0">#REF!</definedName>
    <definedName name="Other" localSheetId="9">#REF!</definedName>
    <definedName name="Other" localSheetId="4">#REF!</definedName>
    <definedName name="Other" localSheetId="1">#REF!</definedName>
    <definedName name="Other" localSheetId="6">#REF!</definedName>
    <definedName name="Other" localSheetId="5">#REF!</definedName>
    <definedName name="Other" localSheetId="2">#REF!</definedName>
    <definedName name="Other">#REF!</definedName>
    <definedName name="OtherPercent" localSheetId="8">#REF!</definedName>
    <definedName name="OtherPercent" localSheetId="0">#REF!</definedName>
    <definedName name="OtherPercent" localSheetId="9">#REF!</definedName>
    <definedName name="OtherPercent" localSheetId="4">#REF!</definedName>
    <definedName name="OtherPercent" localSheetId="1">#REF!</definedName>
    <definedName name="OtherPercent" localSheetId="6">#REF!</definedName>
    <definedName name="OtherPercent" localSheetId="5">#REF!</definedName>
    <definedName name="OtherPercent" localSheetId="2">#REF!</definedName>
    <definedName name="OtherPercent">#REF!</definedName>
    <definedName name="PreEarnings_GarphValues" localSheetId="8">#REF!,#REF!,#REF!,#REF!,#REF!,#REF!,#REF!,#REF!</definedName>
    <definedName name="PreEarnings_GarphValues" localSheetId="0">#REF!,#REF!,#REF!,#REF!,#REF!,#REF!,#REF!,#REF!</definedName>
    <definedName name="PreEarnings_GarphValues" localSheetId="9">#REF!,#REF!,#REF!,#REF!,#REF!,#REF!,#REF!,#REF!</definedName>
    <definedName name="PreEarnings_GarphValues" localSheetId="4">#REF!,#REF!,#REF!,#REF!,#REF!,#REF!,#REF!,#REF!</definedName>
    <definedName name="PreEarnings_GarphValues" localSheetId="1">#REF!,#REF!,#REF!,#REF!,#REF!,#REF!,#REF!,#REF!</definedName>
    <definedName name="PreEarnings_GarphValues" localSheetId="6">#REF!,#REF!,#REF!,#REF!,#REF!,#REF!,#REF!,#REF!</definedName>
    <definedName name="PreEarnings_GarphValues" localSheetId="5">#REF!,#REF!,#REF!,#REF!,#REF!,#REF!,#REF!,#REF!</definedName>
    <definedName name="PreEarnings_GarphValues" localSheetId="2">#REF!,#REF!,#REF!,#REF!,#REF!,#REF!,#REF!,#REF!</definedName>
    <definedName name="PreEarnings_GarphValues">#REF!,#REF!,#REF!,#REF!,#REF!,#REF!,#REF!,#REF!</definedName>
    <definedName name="_xlnm.Print_Area" localSheetId="8">'Accounts Hierarchy'!$H$1:$H$71</definedName>
    <definedName name="_xlnm.Print_Area" localSheetId="0">'Accounts Hierarchy (2)'!$G$1:$G$39</definedName>
    <definedName name="_xlnm.Print_Area" localSheetId="9">'Business units'!$B$1:$B$5</definedName>
    <definedName name="_xlnm.Print_Area" localSheetId="4">Data!$A$1:$AM$13</definedName>
    <definedName name="_xlnm.Print_Area" localSheetId="1">'Data (2)'!$A$1:$AL$15</definedName>
    <definedName name="_xlnm.Print_Area" localSheetId="6">Forecast!$A$1:$O$13</definedName>
    <definedName name="_xlnm.Print_Area" localSheetId="5">Plan!$A$1:$O$13</definedName>
    <definedName name="_xlnm.Print_Area" localSheetId="2">Plan_BU!$A$1:$N$15</definedName>
    <definedName name="Rev_table" localSheetId="8">#REF!</definedName>
    <definedName name="Rev_table" localSheetId="0">#REF!</definedName>
    <definedName name="Rev_table" localSheetId="9">#REF!</definedName>
    <definedName name="Rev_table" localSheetId="4">#REF!</definedName>
    <definedName name="Rev_table" localSheetId="1">#REF!</definedName>
    <definedName name="Rev_table" localSheetId="6">#REF!</definedName>
    <definedName name="Rev_table" localSheetId="5">#REF!</definedName>
    <definedName name="Rev_table" localSheetId="2">#REF!</definedName>
    <definedName name="Rev_table">#REF!</definedName>
    <definedName name="SegmentRevenue_GrossMargin">#REF!</definedName>
    <definedName name="Splash">#REF!</definedName>
    <definedName name="SROI" localSheetId="8">#REF!</definedName>
    <definedName name="SROI" localSheetId="0">#REF!</definedName>
    <definedName name="SROI" localSheetId="9">#REF!</definedName>
    <definedName name="SROI" localSheetId="4">#REF!</definedName>
    <definedName name="SROI" localSheetId="1">#REF!</definedName>
    <definedName name="SROI" localSheetId="6">#REF!</definedName>
    <definedName name="SROI" localSheetId="5">#REF!</definedName>
    <definedName name="SROI" localSheetId="2">#REF!</definedName>
    <definedName name="SROI">#REF!</definedName>
    <definedName name="ST" localSheetId="8">#REF!</definedName>
    <definedName name="ST" localSheetId="0">#REF!</definedName>
    <definedName name="ST" localSheetId="9">#REF!</definedName>
    <definedName name="ST" localSheetId="4">#REF!</definedName>
    <definedName name="ST" localSheetId="1">#REF!</definedName>
    <definedName name="ST" localSheetId="6">#REF!</definedName>
    <definedName name="ST" localSheetId="5">#REF!</definedName>
    <definedName name="ST" localSheetId="2">#REF!</definedName>
    <definedName name="ST">#REF!</definedName>
    <definedName name="STPercent" localSheetId="8">#REF!</definedName>
    <definedName name="STPercent" localSheetId="0">#REF!</definedName>
    <definedName name="STPercent" localSheetId="9">#REF!</definedName>
    <definedName name="STPercent" localSheetId="4">#REF!</definedName>
    <definedName name="STPercent" localSheetId="1">#REF!</definedName>
    <definedName name="STPercent" localSheetId="6">#REF!</definedName>
    <definedName name="STPercent" localSheetId="5">#REF!</definedName>
    <definedName name="STPercent" localSheetId="2">#REF!</definedName>
    <definedName name="STPercent">#REF!</definedName>
    <definedName name="TableHead" localSheetId="8">#REF!</definedName>
    <definedName name="TableHead" localSheetId="0">#REF!</definedName>
    <definedName name="TableHead" localSheetId="9">#REF!</definedName>
    <definedName name="TableHead" localSheetId="4">#REF!</definedName>
    <definedName name="TableHead" localSheetId="1">#REF!</definedName>
    <definedName name="TableHead" localSheetId="6">#REF!</definedName>
    <definedName name="TableHead" localSheetId="5">#REF!</definedName>
    <definedName name="TableHead" localSheetId="2">#REF!</definedName>
    <definedName name="TableHead">#REF!</definedName>
    <definedName name="Total">#REF!</definedName>
    <definedName name="TotalPercent">#REF!</definedName>
    <definedName name="Unearned_Revenue">#REF!</definedName>
    <definedName name="Yearly_Income_Statements" localSheetId="8">#REF!,#REF!</definedName>
    <definedName name="Yearly_Income_Statements" localSheetId="0">#REF!,#REF!</definedName>
    <definedName name="Yearly_Income_Statements" localSheetId="9">#REF!,#REF!</definedName>
    <definedName name="Yearly_Income_Statements" localSheetId="4">#REF!,#REF!</definedName>
    <definedName name="Yearly_Income_Statements" localSheetId="1">#REF!,#REF!</definedName>
    <definedName name="Yearly_Income_Statements" localSheetId="6">#REF!,#REF!</definedName>
    <definedName name="Yearly_Income_Statements" localSheetId="5">#REF!,#REF!</definedName>
    <definedName name="Yearly_Income_Statements" localSheetId="2">#REF!,#REF!</definedName>
    <definedName name="Yearly_Income_Statements">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43" l="1"/>
  <c r="H7" i="43" s="1"/>
  <c r="G7" i="43" s="1"/>
  <c r="C7" i="43"/>
  <c r="C5" i="43"/>
  <c r="C4" i="43"/>
  <c r="J4" i="43"/>
  <c r="H4" i="43" s="1"/>
  <c r="G4" i="43" s="1"/>
  <c r="J5" i="43"/>
  <c r="H5" i="43" s="1"/>
  <c r="G5" i="43" s="1"/>
  <c r="C35" i="43"/>
  <c r="C36" i="43"/>
  <c r="C37" i="43"/>
  <c r="C38" i="43"/>
  <c r="J35" i="43"/>
  <c r="E35" i="43" s="1"/>
  <c r="D35" i="43" s="1"/>
  <c r="J36" i="43"/>
  <c r="H36" i="43" s="1"/>
  <c r="G36" i="43" s="1"/>
  <c r="J37" i="43"/>
  <c r="H37" i="43" s="1"/>
  <c r="G37" i="43" s="1"/>
  <c r="J38" i="43"/>
  <c r="H38" i="43" s="1"/>
  <c r="G38" i="43" s="1"/>
  <c r="C31" i="43"/>
  <c r="C32" i="43"/>
  <c r="C33" i="43"/>
  <c r="C34" i="43"/>
  <c r="J32" i="43"/>
  <c r="E32" i="43" s="1"/>
  <c r="D32" i="43" s="1"/>
  <c r="J33" i="43"/>
  <c r="H33" i="43" s="1"/>
  <c r="G33" i="43" s="1"/>
  <c r="J34" i="43"/>
  <c r="H34" i="43" s="1"/>
  <c r="G34" i="43" s="1"/>
  <c r="J31" i="43"/>
  <c r="E31" i="43" s="1"/>
  <c r="D31" i="43" s="1"/>
  <c r="J30" i="43"/>
  <c r="H30" i="43" s="1"/>
  <c r="G30" i="43" s="1"/>
  <c r="C30" i="43"/>
  <c r="J29" i="43"/>
  <c r="E29" i="43" s="1"/>
  <c r="D29" i="43" s="1"/>
  <c r="C29" i="43"/>
  <c r="J28" i="43"/>
  <c r="H28" i="43" s="1"/>
  <c r="G28" i="43" s="1"/>
  <c r="C28" i="43"/>
  <c r="J27" i="43"/>
  <c r="E27" i="43" s="1"/>
  <c r="D27" i="43" s="1"/>
  <c r="C27" i="43"/>
  <c r="J26" i="43"/>
  <c r="H26" i="43" s="1"/>
  <c r="G26" i="43" s="1"/>
  <c r="C26" i="43"/>
  <c r="J25" i="43"/>
  <c r="E25" i="43" s="1"/>
  <c r="D25" i="43" s="1"/>
  <c r="C25" i="43"/>
  <c r="J24" i="43"/>
  <c r="E24" i="43" s="1"/>
  <c r="D24" i="43" s="1"/>
  <c r="C24" i="43"/>
  <c r="J23" i="43"/>
  <c r="E23" i="43" s="1"/>
  <c r="D23" i="43" s="1"/>
  <c r="C23" i="43"/>
  <c r="J22" i="43"/>
  <c r="H22" i="43" s="1"/>
  <c r="G22" i="43" s="1"/>
  <c r="C22" i="43"/>
  <c r="C21" i="43"/>
  <c r="J21" i="43"/>
  <c r="E21" i="43" s="1"/>
  <c r="D21" i="43" s="1"/>
  <c r="C3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6" i="43"/>
  <c r="C2" i="43"/>
  <c r="J3" i="43"/>
  <c r="H3" i="43" s="1"/>
  <c r="G3" i="43" s="1"/>
  <c r="J6" i="43"/>
  <c r="H6" i="43" s="1"/>
  <c r="G6" i="43" s="1"/>
  <c r="J8" i="43"/>
  <c r="E8" i="43" s="1"/>
  <c r="D8" i="43" s="1"/>
  <c r="J15" i="43"/>
  <c r="H15" i="43" s="1"/>
  <c r="G15" i="43" s="1"/>
  <c r="J16" i="43"/>
  <c r="E16" i="43" s="1"/>
  <c r="D16" i="43" s="1"/>
  <c r="J17" i="43"/>
  <c r="E17" i="43" s="1"/>
  <c r="D17" i="43" s="1"/>
  <c r="J18" i="43"/>
  <c r="E18" i="43" s="1"/>
  <c r="D18" i="43" s="1"/>
  <c r="J19" i="43"/>
  <c r="H19" i="43" s="1"/>
  <c r="G19" i="43" s="1"/>
  <c r="J20" i="43"/>
  <c r="E20" i="43" s="1"/>
  <c r="D20" i="43" s="1"/>
  <c r="J2" i="43"/>
  <c r="E2" i="43" s="1"/>
  <c r="D2" i="43" s="1"/>
  <c r="E7" i="43" l="1"/>
  <c r="D7" i="43" s="1"/>
  <c r="E5" i="43"/>
  <c r="D5" i="43" s="1"/>
  <c r="E4" i="43"/>
  <c r="D4" i="43" s="1"/>
  <c r="E36" i="43"/>
  <c r="D36" i="43" s="1"/>
  <c r="E38" i="43"/>
  <c r="D38" i="43" s="1"/>
  <c r="E37" i="43"/>
  <c r="D37" i="43" s="1"/>
  <c r="H35" i="43"/>
  <c r="G35" i="43" s="1"/>
  <c r="H32" i="43"/>
  <c r="G32" i="43" s="1"/>
  <c r="E34" i="43"/>
  <c r="D34" i="43" s="1"/>
  <c r="E33" i="43"/>
  <c r="D33" i="43" s="1"/>
  <c r="H29" i="43"/>
  <c r="G29" i="43" s="1"/>
  <c r="H31" i="43"/>
  <c r="G31" i="43" s="1"/>
  <c r="E30" i="43"/>
  <c r="D30" i="43" s="1"/>
  <c r="H24" i="43"/>
  <c r="G24" i="43" s="1"/>
  <c r="H25" i="43"/>
  <c r="G25" i="43" s="1"/>
  <c r="H23" i="43"/>
  <c r="G23" i="43" s="1"/>
  <c r="E28" i="43"/>
  <c r="D28" i="43" s="1"/>
  <c r="H27" i="43"/>
  <c r="G27" i="43" s="1"/>
  <c r="E22" i="43"/>
  <c r="D22" i="43" s="1"/>
  <c r="E26" i="43"/>
  <c r="D26" i="43" s="1"/>
  <c r="H21" i="43"/>
  <c r="G21" i="43" s="1"/>
  <c r="J9" i="43"/>
  <c r="H9" i="43" s="1"/>
  <c r="G9" i="43" s="1"/>
  <c r="E19" i="43"/>
  <c r="D19" i="43" s="1"/>
  <c r="E15" i="43"/>
  <c r="D15" i="43" s="1"/>
  <c r="E6" i="43"/>
  <c r="D6" i="43" s="1"/>
  <c r="E3" i="43"/>
  <c r="D3" i="43" s="1"/>
  <c r="H20" i="43"/>
  <c r="G20" i="43" s="1"/>
  <c r="H2" i="43"/>
  <c r="G2" i="43" s="1"/>
  <c r="H16" i="43"/>
  <c r="G16" i="43" s="1"/>
  <c r="H8" i="43"/>
  <c r="G8" i="43" s="1"/>
  <c r="H18" i="43"/>
  <c r="G18" i="43" s="1"/>
  <c r="H17" i="43"/>
  <c r="G17" i="43" s="1"/>
  <c r="J10" i="43" l="1"/>
  <c r="E9" i="43"/>
  <c r="D9" i="43" s="1"/>
  <c r="J11" i="43" l="1"/>
  <c r="H10" i="43"/>
  <c r="G10" i="43" s="1"/>
  <c r="E10" i="43"/>
  <c r="D10" i="43" s="1"/>
  <c r="J12" i="43" l="1"/>
  <c r="H11" i="43"/>
  <c r="G11" i="43" s="1"/>
  <c r="E11" i="43"/>
  <c r="D11" i="43" s="1"/>
  <c r="BC115" i="40"/>
  <c r="BB115" i="40"/>
  <c r="BA115" i="40"/>
  <c r="AZ115" i="40"/>
  <c r="AY115" i="40"/>
  <c r="AX115" i="40"/>
  <c r="AW115" i="40"/>
  <c r="AV115" i="40"/>
  <c r="AU115" i="40"/>
  <c r="AT115" i="40"/>
  <c r="AS115" i="40"/>
  <c r="AR115" i="40"/>
  <c r="AR117" i="40" s="1"/>
  <c r="AS116" i="40" s="1"/>
  <c r="AS117" i="40" s="1"/>
  <c r="AT116" i="40" s="1"/>
  <c r="AT117" i="40" s="1"/>
  <c r="AU116" i="40" s="1"/>
  <c r="AU117" i="40" s="1"/>
  <c r="AV116" i="40" s="1"/>
  <c r="AV117" i="40" s="1"/>
  <c r="AW116" i="40" s="1"/>
  <c r="AW117" i="40" s="1"/>
  <c r="AX116" i="40" s="1"/>
  <c r="AX117" i="40" s="1"/>
  <c r="AY116" i="40" s="1"/>
  <c r="AY117" i="40" s="1"/>
  <c r="AZ116" i="40" s="1"/>
  <c r="AZ117" i="40" s="1"/>
  <c r="BA116" i="40" s="1"/>
  <c r="BA117" i="40" s="1"/>
  <c r="BB116" i="40" s="1"/>
  <c r="BB117" i="40" s="1"/>
  <c r="BC116" i="40" s="1"/>
  <c r="BC117" i="40" s="1"/>
  <c r="N115" i="40"/>
  <c r="M115" i="40"/>
  <c r="L115" i="40"/>
  <c r="K115" i="40"/>
  <c r="J115" i="40"/>
  <c r="I115" i="40"/>
  <c r="H115" i="40"/>
  <c r="G115" i="40"/>
  <c r="F115" i="40"/>
  <c r="E115" i="40"/>
  <c r="D115" i="40"/>
  <c r="C115" i="40"/>
  <c r="C117" i="40" s="1"/>
  <c r="D116" i="40" s="1"/>
  <c r="D117" i="40" s="1"/>
  <c r="E116" i="40" s="1"/>
  <c r="E117" i="40" s="1"/>
  <c r="F116" i="40" s="1"/>
  <c r="F117" i="40" s="1"/>
  <c r="G116" i="40" s="1"/>
  <c r="G117" i="40" s="1"/>
  <c r="H116" i="40" s="1"/>
  <c r="H117" i="40" s="1"/>
  <c r="I116" i="40" s="1"/>
  <c r="I117" i="40" s="1"/>
  <c r="J116" i="40" s="1"/>
  <c r="J117" i="40" s="1"/>
  <c r="K116" i="40" s="1"/>
  <c r="K117" i="40" s="1"/>
  <c r="L116" i="40" s="1"/>
  <c r="L117" i="40" s="1"/>
  <c r="M116" i="40" s="1"/>
  <c r="M117" i="40" s="1"/>
  <c r="N116" i="40" s="1"/>
  <c r="N117" i="40" s="1"/>
  <c r="AP114" i="40"/>
  <c r="AO114" i="40"/>
  <c r="AN114" i="40"/>
  <c r="AM114" i="40"/>
  <c r="AL114" i="40"/>
  <c r="AK114" i="40"/>
  <c r="AJ114" i="40"/>
  <c r="AI114" i="40"/>
  <c r="AH114" i="40"/>
  <c r="AG114" i="40"/>
  <c r="AF114" i="40"/>
  <c r="AE114" i="40"/>
  <c r="AP113" i="40"/>
  <c r="AO113" i="40"/>
  <c r="AN113" i="40"/>
  <c r="AM113" i="40"/>
  <c r="AL113" i="40"/>
  <c r="AK113" i="40"/>
  <c r="AJ113" i="40"/>
  <c r="AI113" i="40"/>
  <c r="AH113" i="40"/>
  <c r="AG113" i="40"/>
  <c r="AF113" i="40"/>
  <c r="AE113" i="40"/>
  <c r="AP112" i="40"/>
  <c r="AO112" i="40"/>
  <c r="AN112" i="40"/>
  <c r="AM112" i="40"/>
  <c r="AL112" i="40"/>
  <c r="AK112" i="40"/>
  <c r="AJ112" i="40"/>
  <c r="AI112" i="40"/>
  <c r="AH112" i="40"/>
  <c r="AG112" i="40"/>
  <c r="AF112" i="40"/>
  <c r="AE112" i="40"/>
  <c r="AP111" i="40"/>
  <c r="AO111" i="40"/>
  <c r="AN111" i="40"/>
  <c r="AM111" i="40"/>
  <c r="AL111" i="40"/>
  <c r="AK111" i="40"/>
  <c r="AJ111" i="40"/>
  <c r="AI111" i="40"/>
  <c r="AH111" i="40"/>
  <c r="AG111" i="40"/>
  <c r="AF111" i="40"/>
  <c r="AE111" i="40"/>
  <c r="AP110" i="40"/>
  <c r="AO110" i="40"/>
  <c r="AN110" i="40"/>
  <c r="AM110" i="40"/>
  <c r="AL110" i="40"/>
  <c r="AK110" i="40"/>
  <c r="AJ110" i="40"/>
  <c r="AI110" i="40"/>
  <c r="AH110" i="40"/>
  <c r="AG110" i="40"/>
  <c r="AF110" i="40"/>
  <c r="AE110" i="40"/>
  <c r="AP109" i="40"/>
  <c r="AO109" i="40"/>
  <c r="AN109" i="40"/>
  <c r="AM109" i="40"/>
  <c r="AL109" i="40"/>
  <c r="AK109" i="40"/>
  <c r="AJ109" i="40"/>
  <c r="AI109" i="40"/>
  <c r="AH109" i="40"/>
  <c r="AG109" i="40"/>
  <c r="AF109" i="40"/>
  <c r="AE109" i="40"/>
  <c r="AP108" i="40"/>
  <c r="AO108" i="40"/>
  <c r="AN108" i="40"/>
  <c r="AM108" i="40"/>
  <c r="AL108" i="40"/>
  <c r="AK108" i="40"/>
  <c r="AJ108" i="40"/>
  <c r="AI108" i="40"/>
  <c r="AH108" i="40"/>
  <c r="AG108" i="40"/>
  <c r="AF108" i="40"/>
  <c r="AE108" i="40"/>
  <c r="AP107" i="40"/>
  <c r="AO107" i="40"/>
  <c r="AN107" i="40"/>
  <c r="AM107" i="40"/>
  <c r="AL107" i="40"/>
  <c r="AK107" i="40"/>
  <c r="AJ107" i="40"/>
  <c r="AI107" i="40"/>
  <c r="AH107" i="40"/>
  <c r="AG107" i="40"/>
  <c r="AF107" i="40"/>
  <c r="AE107" i="40"/>
  <c r="AP106" i="40"/>
  <c r="AO106" i="40"/>
  <c r="AN106" i="40"/>
  <c r="AM106" i="40"/>
  <c r="AL106" i="40"/>
  <c r="AK106" i="40"/>
  <c r="AJ106" i="40"/>
  <c r="AI106" i="40"/>
  <c r="AH106" i="40"/>
  <c r="AG106" i="40"/>
  <c r="AF106" i="40"/>
  <c r="AE106" i="40"/>
  <c r="AP105" i="40"/>
  <c r="AO105" i="40"/>
  <c r="AN105" i="40"/>
  <c r="AM105" i="40"/>
  <c r="AL105" i="40"/>
  <c r="AK105" i="40"/>
  <c r="AJ105" i="40"/>
  <c r="AI105" i="40"/>
  <c r="AH105" i="40"/>
  <c r="AG105" i="40"/>
  <c r="AF105" i="40"/>
  <c r="AE105" i="40"/>
  <c r="AP104" i="40"/>
  <c r="AO104" i="40"/>
  <c r="AN104" i="40"/>
  <c r="AM104" i="40"/>
  <c r="AL104" i="40"/>
  <c r="AK104" i="40"/>
  <c r="AJ104" i="40"/>
  <c r="AI104" i="40"/>
  <c r="AH104" i="40"/>
  <c r="AG104" i="40"/>
  <c r="AF104" i="40"/>
  <c r="AE104" i="40"/>
  <c r="AP103" i="40"/>
  <c r="AO103" i="40"/>
  <c r="AN103" i="40"/>
  <c r="AM103" i="40"/>
  <c r="AL103" i="40"/>
  <c r="AK103" i="40"/>
  <c r="AJ103" i="40"/>
  <c r="AI103" i="40"/>
  <c r="AH103" i="40"/>
  <c r="AG103" i="40"/>
  <c r="AF103" i="40"/>
  <c r="AE103" i="40"/>
  <c r="AP102" i="40"/>
  <c r="AO102" i="40"/>
  <c r="AN102" i="40"/>
  <c r="AM102" i="40"/>
  <c r="AL102" i="40"/>
  <c r="AK102" i="40"/>
  <c r="AJ102" i="40"/>
  <c r="AI102" i="40"/>
  <c r="AH102" i="40"/>
  <c r="AG102" i="40"/>
  <c r="AF102" i="40"/>
  <c r="AE102" i="40"/>
  <c r="AP101" i="40"/>
  <c r="AO101" i="40"/>
  <c r="AN101" i="40"/>
  <c r="AM101" i="40"/>
  <c r="AL101" i="40"/>
  <c r="AK101" i="40"/>
  <c r="AJ101" i="40"/>
  <c r="AI101" i="40"/>
  <c r="AH101" i="40"/>
  <c r="AG101" i="40"/>
  <c r="AF101" i="40"/>
  <c r="AE101" i="40"/>
  <c r="AP100" i="40"/>
  <c r="AO100" i="40"/>
  <c r="AN100" i="40"/>
  <c r="AM100" i="40"/>
  <c r="AL100" i="40"/>
  <c r="AK100" i="40"/>
  <c r="AJ100" i="40"/>
  <c r="AI100" i="40"/>
  <c r="AH100" i="40"/>
  <c r="AG100" i="40"/>
  <c r="AF100" i="40"/>
  <c r="AE100" i="40"/>
  <c r="AP99" i="40"/>
  <c r="AO99" i="40"/>
  <c r="AN99" i="40"/>
  <c r="AM99" i="40"/>
  <c r="AL99" i="40"/>
  <c r="AK99" i="40"/>
  <c r="AJ99" i="40"/>
  <c r="AI99" i="40"/>
  <c r="AH99" i="40"/>
  <c r="AG99" i="40"/>
  <c r="AF99" i="40"/>
  <c r="AE99" i="40"/>
  <c r="AP98" i="40"/>
  <c r="AO98" i="40"/>
  <c r="AN98" i="40"/>
  <c r="AM98" i="40"/>
  <c r="AL98" i="40"/>
  <c r="AK98" i="40"/>
  <c r="AJ98" i="40"/>
  <c r="AI98" i="40"/>
  <c r="AH98" i="40"/>
  <c r="AG98" i="40"/>
  <c r="AF98" i="40"/>
  <c r="AE98" i="40"/>
  <c r="AP97" i="40"/>
  <c r="AO97" i="40"/>
  <c r="AN97" i="40"/>
  <c r="AM97" i="40"/>
  <c r="AL97" i="40"/>
  <c r="AK97" i="40"/>
  <c r="AJ97" i="40"/>
  <c r="AI97" i="40"/>
  <c r="AH97" i="40"/>
  <c r="AG97" i="40"/>
  <c r="AF97" i="40"/>
  <c r="AE97" i="40"/>
  <c r="AP96" i="40"/>
  <c r="AO96" i="40"/>
  <c r="AN96" i="40"/>
  <c r="AM96" i="40"/>
  <c r="AL96" i="40"/>
  <c r="AK96" i="40"/>
  <c r="AJ96" i="40"/>
  <c r="AI96" i="40"/>
  <c r="AH96" i="40"/>
  <c r="AG96" i="40"/>
  <c r="AF96" i="40"/>
  <c r="AE96" i="40"/>
  <c r="AP95" i="40"/>
  <c r="AO95" i="40"/>
  <c r="AN95" i="40"/>
  <c r="AM95" i="40"/>
  <c r="AL95" i="40"/>
  <c r="AK95" i="40"/>
  <c r="AJ95" i="40"/>
  <c r="AI95" i="40"/>
  <c r="AH95" i="40"/>
  <c r="AG95" i="40"/>
  <c r="AF95" i="40"/>
  <c r="AE95" i="40"/>
  <c r="AP94" i="40"/>
  <c r="AO94" i="40"/>
  <c r="AN94" i="40"/>
  <c r="AM94" i="40"/>
  <c r="AL94" i="40"/>
  <c r="AK94" i="40"/>
  <c r="AJ94" i="40"/>
  <c r="AI94" i="40"/>
  <c r="AH94" i="40"/>
  <c r="AG94" i="40"/>
  <c r="AF94" i="40"/>
  <c r="AE94" i="40"/>
  <c r="AP93" i="40"/>
  <c r="AO93" i="40"/>
  <c r="AN93" i="40"/>
  <c r="AM93" i="40"/>
  <c r="AL93" i="40"/>
  <c r="AK93" i="40"/>
  <c r="AJ93" i="40"/>
  <c r="AI93" i="40"/>
  <c r="AH93" i="40"/>
  <c r="AG93" i="40"/>
  <c r="AF93" i="40"/>
  <c r="AE93" i="40"/>
  <c r="AP92" i="40"/>
  <c r="AO92" i="40"/>
  <c r="AN92" i="40"/>
  <c r="AM92" i="40"/>
  <c r="AL92" i="40"/>
  <c r="AK92" i="40"/>
  <c r="AJ92" i="40"/>
  <c r="AI92" i="40"/>
  <c r="AH92" i="40"/>
  <c r="AG92" i="40"/>
  <c r="AF92" i="40"/>
  <c r="AE92" i="40"/>
  <c r="AP91" i="40"/>
  <c r="AO91" i="40"/>
  <c r="AN91" i="40"/>
  <c r="AM91" i="40"/>
  <c r="AL91" i="40"/>
  <c r="AK91" i="40"/>
  <c r="AJ91" i="40"/>
  <c r="AI91" i="40"/>
  <c r="AH91" i="40"/>
  <c r="AG91" i="40"/>
  <c r="AF91" i="40"/>
  <c r="AE91" i="40"/>
  <c r="AP90" i="40"/>
  <c r="AO90" i="40"/>
  <c r="AN90" i="40"/>
  <c r="AM90" i="40"/>
  <c r="AL90" i="40"/>
  <c r="AK90" i="40"/>
  <c r="AJ90" i="40"/>
  <c r="AI90" i="40"/>
  <c r="AH90" i="40"/>
  <c r="AG90" i="40"/>
  <c r="AF90" i="40"/>
  <c r="AE90" i="40"/>
  <c r="AP89" i="40"/>
  <c r="AO89" i="40"/>
  <c r="AN89" i="40"/>
  <c r="AM89" i="40"/>
  <c r="AL89" i="40"/>
  <c r="AK89" i="40"/>
  <c r="AJ89" i="40"/>
  <c r="AI89" i="40"/>
  <c r="AH89" i="40"/>
  <c r="AG89" i="40"/>
  <c r="AF89" i="40"/>
  <c r="AE89" i="40"/>
  <c r="AP88" i="40"/>
  <c r="AO88" i="40"/>
  <c r="AN88" i="40"/>
  <c r="AM88" i="40"/>
  <c r="AL88" i="40"/>
  <c r="AK88" i="40"/>
  <c r="AJ88" i="40"/>
  <c r="AI88" i="40"/>
  <c r="AH88" i="40"/>
  <c r="AG88" i="40"/>
  <c r="AF88" i="40"/>
  <c r="AE88" i="40"/>
  <c r="BC87" i="40"/>
  <c r="BB87" i="40"/>
  <c r="BA87" i="40"/>
  <c r="AZ87" i="40"/>
  <c r="AY87" i="40"/>
  <c r="AX87" i="40"/>
  <c r="AW87" i="40"/>
  <c r="AV87" i="40"/>
  <c r="AU87" i="40"/>
  <c r="AT87" i="40"/>
  <c r="AS87" i="40"/>
  <c r="AR87" i="40"/>
  <c r="AP87" i="40"/>
  <c r="AO87" i="40"/>
  <c r="AN87" i="40"/>
  <c r="AM87" i="40"/>
  <c r="AL87" i="40"/>
  <c r="AK87" i="40"/>
  <c r="AJ87" i="40"/>
  <c r="AI87" i="40"/>
  <c r="AH87" i="40"/>
  <c r="AG87" i="40"/>
  <c r="AF87" i="40"/>
  <c r="AE87" i="40"/>
  <c r="N87" i="40"/>
  <c r="M87" i="40"/>
  <c r="L87" i="40"/>
  <c r="K87" i="40"/>
  <c r="J87" i="40"/>
  <c r="I87" i="40"/>
  <c r="H87" i="40"/>
  <c r="G87" i="40"/>
  <c r="F87" i="40"/>
  <c r="E87" i="40"/>
  <c r="D87" i="40"/>
  <c r="C87" i="40"/>
  <c r="AP86" i="40"/>
  <c r="AO86" i="40"/>
  <c r="AN86" i="40"/>
  <c r="AM86" i="40"/>
  <c r="AL86" i="40"/>
  <c r="AK86" i="40"/>
  <c r="AJ86" i="40"/>
  <c r="AI86" i="40"/>
  <c r="AH86" i="40"/>
  <c r="AG86" i="40"/>
  <c r="AF86" i="40"/>
  <c r="AE86" i="40"/>
  <c r="AP85" i="40"/>
  <c r="AO85" i="40"/>
  <c r="AN85" i="40"/>
  <c r="AM85" i="40"/>
  <c r="AL85" i="40"/>
  <c r="AK85" i="40"/>
  <c r="AJ85" i="40"/>
  <c r="AI85" i="40"/>
  <c r="AH85" i="40"/>
  <c r="AG85" i="40"/>
  <c r="AF85" i="40"/>
  <c r="AE85" i="40"/>
  <c r="AP84" i="40"/>
  <c r="AO84" i="40"/>
  <c r="AN84" i="40"/>
  <c r="AM84" i="40"/>
  <c r="AL84" i="40"/>
  <c r="AK84" i="40"/>
  <c r="AJ84" i="40"/>
  <c r="AI84" i="40"/>
  <c r="AH84" i="40"/>
  <c r="AG84" i="40"/>
  <c r="AF84" i="40"/>
  <c r="AE84" i="40"/>
  <c r="AP83" i="40"/>
  <c r="AO83" i="40"/>
  <c r="AN83" i="40"/>
  <c r="AM83" i="40"/>
  <c r="AL83" i="40"/>
  <c r="AK83" i="40"/>
  <c r="AJ83" i="40"/>
  <c r="AI83" i="40"/>
  <c r="AH83" i="40"/>
  <c r="AG83" i="40"/>
  <c r="AF83" i="40"/>
  <c r="AE83" i="40"/>
  <c r="AP82" i="40"/>
  <c r="AO82" i="40"/>
  <c r="AN82" i="40"/>
  <c r="AM82" i="40"/>
  <c r="AL82" i="40"/>
  <c r="AK82" i="40"/>
  <c r="AJ82" i="40"/>
  <c r="AI82" i="40"/>
  <c r="AH82" i="40"/>
  <c r="AG82" i="40"/>
  <c r="AF82" i="40"/>
  <c r="AE82" i="40"/>
  <c r="AP81" i="40"/>
  <c r="AO81" i="40"/>
  <c r="AN81" i="40"/>
  <c r="AM81" i="40"/>
  <c r="AL81" i="40"/>
  <c r="AK81" i="40"/>
  <c r="AJ81" i="40"/>
  <c r="AI81" i="40"/>
  <c r="AH81" i="40"/>
  <c r="AG81" i="40"/>
  <c r="AF81" i="40"/>
  <c r="AE81" i="40"/>
  <c r="AP80" i="40"/>
  <c r="AO80" i="40"/>
  <c r="AN80" i="40"/>
  <c r="AM80" i="40"/>
  <c r="AL80" i="40"/>
  <c r="AK80" i="40"/>
  <c r="AJ80" i="40"/>
  <c r="AI80" i="40"/>
  <c r="AH80" i="40"/>
  <c r="AG80" i="40"/>
  <c r="AF80" i="40"/>
  <c r="AE80" i="40"/>
  <c r="AP79" i="40"/>
  <c r="AO79" i="40"/>
  <c r="AN79" i="40"/>
  <c r="AM79" i="40"/>
  <c r="AL79" i="40"/>
  <c r="AK79" i="40"/>
  <c r="AJ79" i="40"/>
  <c r="AI79" i="40"/>
  <c r="AH79" i="40"/>
  <c r="AG79" i="40"/>
  <c r="AF79" i="40"/>
  <c r="AE79" i="40"/>
  <c r="AP78" i="40"/>
  <c r="AO78" i="40"/>
  <c r="AN78" i="40"/>
  <c r="AM78" i="40"/>
  <c r="AL78" i="40"/>
  <c r="AK78" i="40"/>
  <c r="AJ78" i="40"/>
  <c r="AI78" i="40"/>
  <c r="AH78" i="40"/>
  <c r="AG78" i="40"/>
  <c r="AF78" i="40"/>
  <c r="AE78" i="40"/>
  <c r="AP77" i="40"/>
  <c r="AO77" i="40"/>
  <c r="AN77" i="40"/>
  <c r="AM77" i="40"/>
  <c r="AL77" i="40"/>
  <c r="AK77" i="40"/>
  <c r="AJ77" i="40"/>
  <c r="AI77" i="40"/>
  <c r="AH77" i="40"/>
  <c r="AG77" i="40"/>
  <c r="AF77" i="40"/>
  <c r="AE77" i="40"/>
  <c r="AP76" i="40"/>
  <c r="AO76" i="40"/>
  <c r="AN76" i="40"/>
  <c r="AM76" i="40"/>
  <c r="AL76" i="40"/>
  <c r="AK76" i="40"/>
  <c r="AJ76" i="40"/>
  <c r="AI76" i="40"/>
  <c r="AH76" i="40"/>
  <c r="AG76" i="40"/>
  <c r="AF76" i="40"/>
  <c r="AE76" i="40"/>
  <c r="AP75" i="40"/>
  <c r="AO75" i="40"/>
  <c r="AN75" i="40"/>
  <c r="AM75" i="40"/>
  <c r="AL75" i="40"/>
  <c r="AK75" i="40"/>
  <c r="AJ75" i="40"/>
  <c r="AI75" i="40"/>
  <c r="AH75" i="40"/>
  <c r="AG75" i="40"/>
  <c r="AF75" i="40"/>
  <c r="AE75" i="40"/>
  <c r="AP74" i="40"/>
  <c r="AO74" i="40"/>
  <c r="AN74" i="40"/>
  <c r="AM74" i="40"/>
  <c r="AL74" i="40"/>
  <c r="AK74" i="40"/>
  <c r="AJ74" i="40"/>
  <c r="AI74" i="40"/>
  <c r="AH74" i="40"/>
  <c r="AG74" i="40"/>
  <c r="AF74" i="40"/>
  <c r="AE74" i="40"/>
  <c r="AP73" i="40"/>
  <c r="AO73" i="40"/>
  <c r="AN73" i="40"/>
  <c r="AM73" i="40"/>
  <c r="AL73" i="40"/>
  <c r="AK73" i="40"/>
  <c r="AJ73" i="40"/>
  <c r="AI73" i="40"/>
  <c r="AH73" i="40"/>
  <c r="AG73" i="40"/>
  <c r="AF73" i="40"/>
  <c r="AE73" i="40"/>
  <c r="AP72" i="40"/>
  <c r="AO72" i="40"/>
  <c r="AN72" i="40"/>
  <c r="AM72" i="40"/>
  <c r="AL72" i="40"/>
  <c r="AK72" i="40"/>
  <c r="AJ72" i="40"/>
  <c r="AI72" i="40"/>
  <c r="AH72" i="40"/>
  <c r="AG72" i="40"/>
  <c r="AF72" i="40"/>
  <c r="AE72" i="40"/>
  <c r="AP71" i="40"/>
  <c r="AO71" i="40"/>
  <c r="AN71" i="40"/>
  <c r="AM71" i="40"/>
  <c r="AL71" i="40"/>
  <c r="AK71" i="40"/>
  <c r="AJ71" i="40"/>
  <c r="AI71" i="40"/>
  <c r="AH71" i="40"/>
  <c r="AG71" i="40"/>
  <c r="AF71" i="40"/>
  <c r="AE71" i="40"/>
  <c r="AP70" i="40"/>
  <c r="AO70" i="40"/>
  <c r="AN70" i="40"/>
  <c r="AM70" i="40"/>
  <c r="AL70" i="40"/>
  <c r="AK70" i="40"/>
  <c r="AJ70" i="40"/>
  <c r="AI70" i="40"/>
  <c r="AH70" i="40"/>
  <c r="AG70" i="40"/>
  <c r="AF70" i="40"/>
  <c r="AE70" i="40"/>
  <c r="AP69" i="40"/>
  <c r="AO69" i="40"/>
  <c r="AN69" i="40"/>
  <c r="AM69" i="40"/>
  <c r="AL69" i="40"/>
  <c r="AK69" i="40"/>
  <c r="AJ69" i="40"/>
  <c r="AI69" i="40"/>
  <c r="AH69" i="40"/>
  <c r="AG69" i="40"/>
  <c r="AF69" i="40"/>
  <c r="AE69" i="40"/>
  <c r="AP68" i="40"/>
  <c r="AO68" i="40"/>
  <c r="AN68" i="40"/>
  <c r="AM68" i="40"/>
  <c r="AL68" i="40"/>
  <c r="AK68" i="40"/>
  <c r="AJ68" i="40"/>
  <c r="AI68" i="40"/>
  <c r="AH68" i="40"/>
  <c r="AG68" i="40"/>
  <c r="AF68" i="40"/>
  <c r="AE68" i="40"/>
  <c r="AP67" i="40"/>
  <c r="AO67" i="40"/>
  <c r="AN67" i="40"/>
  <c r="AM67" i="40"/>
  <c r="AL67" i="40"/>
  <c r="AK67" i="40"/>
  <c r="AJ67" i="40"/>
  <c r="AI67" i="40"/>
  <c r="AH67" i="40"/>
  <c r="AG67" i="40"/>
  <c r="AF67" i="40"/>
  <c r="AE67" i="40"/>
  <c r="AP66" i="40"/>
  <c r="AO66" i="40"/>
  <c r="AN66" i="40"/>
  <c r="AM66" i="40"/>
  <c r="AL66" i="40"/>
  <c r="AK66" i="40"/>
  <c r="AJ66" i="40"/>
  <c r="AI66" i="40"/>
  <c r="AH66" i="40"/>
  <c r="AG66" i="40"/>
  <c r="AF66" i="40"/>
  <c r="AE66" i="40"/>
  <c r="AP65" i="40"/>
  <c r="AO65" i="40"/>
  <c r="AN65" i="40"/>
  <c r="AM65" i="40"/>
  <c r="AL65" i="40"/>
  <c r="AK65" i="40"/>
  <c r="AJ65" i="40"/>
  <c r="AI65" i="40"/>
  <c r="AH65" i="40"/>
  <c r="AG65" i="40"/>
  <c r="AF65" i="40"/>
  <c r="AE65" i="40"/>
  <c r="AP64" i="40"/>
  <c r="AO64" i="40"/>
  <c r="AN64" i="40"/>
  <c r="AM64" i="40"/>
  <c r="AL64" i="40"/>
  <c r="AK64" i="40"/>
  <c r="AJ64" i="40"/>
  <c r="AI64" i="40"/>
  <c r="AH64" i="40"/>
  <c r="AG64" i="40"/>
  <c r="AF64" i="40"/>
  <c r="AE64" i="40"/>
  <c r="AP63" i="40"/>
  <c r="AO63" i="40"/>
  <c r="AN63" i="40"/>
  <c r="AM63" i="40"/>
  <c r="AL63" i="40"/>
  <c r="AK63" i="40"/>
  <c r="AJ63" i="40"/>
  <c r="AI63" i="40"/>
  <c r="AH63" i="40"/>
  <c r="AG63" i="40"/>
  <c r="AF63" i="40"/>
  <c r="AE63" i="40"/>
  <c r="AP62" i="40"/>
  <c r="AO62" i="40"/>
  <c r="AN62" i="40"/>
  <c r="AM62" i="40"/>
  <c r="AL62" i="40"/>
  <c r="AK62" i="40"/>
  <c r="AJ62" i="40"/>
  <c r="AI62" i="40"/>
  <c r="AH62" i="40"/>
  <c r="AG62" i="40"/>
  <c r="AF62" i="40"/>
  <c r="AE62" i="40"/>
  <c r="AP61" i="40"/>
  <c r="AO61" i="40"/>
  <c r="AN61" i="40"/>
  <c r="AM61" i="40"/>
  <c r="AL61" i="40"/>
  <c r="AK61" i="40"/>
  <c r="AJ61" i="40"/>
  <c r="AI61" i="40"/>
  <c r="AH61" i="40"/>
  <c r="AG61" i="40"/>
  <c r="AF61" i="40"/>
  <c r="AE61" i="40"/>
  <c r="AP60" i="40"/>
  <c r="AO60" i="40"/>
  <c r="AN60" i="40"/>
  <c r="AM60" i="40"/>
  <c r="AL60" i="40"/>
  <c r="AK60" i="40"/>
  <c r="AJ60" i="40"/>
  <c r="AI60" i="40"/>
  <c r="AH60" i="40"/>
  <c r="AG60" i="40"/>
  <c r="AF60" i="40"/>
  <c r="AE60" i="40"/>
  <c r="AP59" i="40"/>
  <c r="AO59" i="40"/>
  <c r="AN59" i="40"/>
  <c r="AM59" i="40"/>
  <c r="AL59" i="40"/>
  <c r="AK59" i="40"/>
  <c r="AJ59" i="40"/>
  <c r="AI59" i="40"/>
  <c r="AH59" i="40"/>
  <c r="AG59" i="40"/>
  <c r="AF59" i="40"/>
  <c r="AE59" i="40"/>
  <c r="AP58" i="40"/>
  <c r="AO58" i="40"/>
  <c r="AN58" i="40"/>
  <c r="AM58" i="40"/>
  <c r="AL58" i="40"/>
  <c r="AK58" i="40"/>
  <c r="AJ58" i="40"/>
  <c r="AI58" i="40"/>
  <c r="AH58" i="40"/>
  <c r="AG58" i="40"/>
  <c r="AF58" i="40"/>
  <c r="AE58" i="40"/>
  <c r="AP57" i="40"/>
  <c r="AO57" i="40"/>
  <c r="AN57" i="40"/>
  <c r="AM57" i="40"/>
  <c r="AL57" i="40"/>
  <c r="AK57" i="40"/>
  <c r="AJ57" i="40"/>
  <c r="AI57" i="40"/>
  <c r="AH57" i="40"/>
  <c r="AG57" i="40"/>
  <c r="AF57" i="40"/>
  <c r="AE57" i="40"/>
  <c r="AP56" i="40"/>
  <c r="AO56" i="40"/>
  <c r="AN56" i="40"/>
  <c r="AM56" i="40"/>
  <c r="AL56" i="40"/>
  <c r="AK56" i="40"/>
  <c r="AJ56" i="40"/>
  <c r="AI56" i="40"/>
  <c r="AH56" i="40"/>
  <c r="AG56" i="40"/>
  <c r="AF56" i="40"/>
  <c r="AE56" i="40"/>
  <c r="AP55" i="40"/>
  <c r="AO55" i="40"/>
  <c r="AN55" i="40"/>
  <c r="AM55" i="40"/>
  <c r="AL55" i="40"/>
  <c r="AK55" i="40"/>
  <c r="AJ55" i="40"/>
  <c r="AI55" i="40"/>
  <c r="AH55" i="40"/>
  <c r="AG55" i="40"/>
  <c r="AF55" i="40"/>
  <c r="AE55" i="40"/>
  <c r="AP54" i="40"/>
  <c r="AO54" i="40"/>
  <c r="AN54" i="40"/>
  <c r="AM54" i="40"/>
  <c r="AL54" i="40"/>
  <c r="AK54" i="40"/>
  <c r="AJ54" i="40"/>
  <c r="AI54" i="40"/>
  <c r="AH54" i="40"/>
  <c r="AG54" i="40"/>
  <c r="AF54" i="40"/>
  <c r="AE54" i="40"/>
  <c r="AP53" i="40"/>
  <c r="AO53" i="40"/>
  <c r="AN53" i="40"/>
  <c r="AM53" i="40"/>
  <c r="AL53" i="40"/>
  <c r="AK53" i="40"/>
  <c r="AJ53" i="40"/>
  <c r="AI53" i="40"/>
  <c r="AH53" i="40"/>
  <c r="AG53" i="40"/>
  <c r="AF53" i="40"/>
  <c r="AE53" i="40"/>
  <c r="BC52" i="40"/>
  <c r="BC57" i="40" s="1"/>
  <c r="BC59" i="40" s="1"/>
  <c r="BC61" i="40" s="1"/>
  <c r="BB52" i="40"/>
  <c r="BB57" i="40" s="1"/>
  <c r="BB59" i="40" s="1"/>
  <c r="BB61" i="40" s="1"/>
  <c r="AV52" i="40"/>
  <c r="AV57" i="40" s="1"/>
  <c r="AV59" i="40" s="1"/>
  <c r="AV61" i="40" s="1"/>
  <c r="AU52" i="40"/>
  <c r="AU57" i="40" s="1"/>
  <c r="AU59" i="40" s="1"/>
  <c r="AU61" i="40" s="1"/>
  <c r="AT52" i="40"/>
  <c r="AT57" i="40" s="1"/>
  <c r="AT59" i="40" s="1"/>
  <c r="AT61" i="40" s="1"/>
  <c r="AP52" i="40"/>
  <c r="AO52" i="40"/>
  <c r="AN52" i="40"/>
  <c r="AM52" i="40"/>
  <c r="AL52" i="40"/>
  <c r="AK52" i="40"/>
  <c r="AJ52" i="40"/>
  <c r="AI52" i="40"/>
  <c r="AH52" i="40"/>
  <c r="AG52" i="40"/>
  <c r="AF52" i="40"/>
  <c r="AE52" i="40"/>
  <c r="N52" i="40"/>
  <c r="N57" i="40" s="1"/>
  <c r="N59" i="40" s="1"/>
  <c r="N61" i="40" s="1"/>
  <c r="M52" i="40"/>
  <c r="M57" i="40" s="1"/>
  <c r="M59" i="40" s="1"/>
  <c r="M61" i="40" s="1"/>
  <c r="G52" i="40"/>
  <c r="G57" i="40" s="1"/>
  <c r="G59" i="40" s="1"/>
  <c r="G61" i="40" s="1"/>
  <c r="F52" i="40"/>
  <c r="F57" i="40" s="1"/>
  <c r="F59" i="40" s="1"/>
  <c r="F61" i="40" s="1"/>
  <c r="E52" i="40"/>
  <c r="E57" i="40" s="1"/>
  <c r="E59" i="40" s="1"/>
  <c r="E61" i="40" s="1"/>
  <c r="AP51" i="40"/>
  <c r="AO51" i="40"/>
  <c r="AN51" i="40"/>
  <c r="AM51" i="40"/>
  <c r="AL51" i="40"/>
  <c r="AK51" i="40"/>
  <c r="AJ51" i="40"/>
  <c r="AI51" i="40"/>
  <c r="AH51" i="40"/>
  <c r="AG51" i="40"/>
  <c r="AF51" i="40"/>
  <c r="AE51" i="40"/>
  <c r="AP50" i="40"/>
  <c r="AO50" i="40"/>
  <c r="AN50" i="40"/>
  <c r="AM50" i="40"/>
  <c r="AL50" i="40"/>
  <c r="AK50" i="40"/>
  <c r="AJ50" i="40"/>
  <c r="AI50" i="40"/>
  <c r="AH50" i="40"/>
  <c r="AG50" i="40"/>
  <c r="AF50" i="40"/>
  <c r="AE50" i="40"/>
  <c r="BC49" i="40"/>
  <c r="BB49" i="40"/>
  <c r="BA49" i="40"/>
  <c r="BA52" i="40" s="1"/>
  <c r="BA57" i="40" s="1"/>
  <c r="BA59" i="40" s="1"/>
  <c r="BA61" i="40" s="1"/>
  <c r="AZ49" i="40"/>
  <c r="AZ52" i="40" s="1"/>
  <c r="AZ57" i="40" s="1"/>
  <c r="AZ59" i="40" s="1"/>
  <c r="AZ61" i="40" s="1"/>
  <c r="AY49" i="40"/>
  <c r="AY52" i="40" s="1"/>
  <c r="AY57" i="40" s="1"/>
  <c r="AY59" i="40" s="1"/>
  <c r="AY61" i="40" s="1"/>
  <c r="AX49" i="40"/>
  <c r="AX52" i="40" s="1"/>
  <c r="AX57" i="40" s="1"/>
  <c r="AX59" i="40" s="1"/>
  <c r="AX61" i="40" s="1"/>
  <c r="AW49" i="40"/>
  <c r="AW52" i="40" s="1"/>
  <c r="AW57" i="40" s="1"/>
  <c r="AW59" i="40" s="1"/>
  <c r="AW61" i="40" s="1"/>
  <c r="AV49" i="40"/>
  <c r="AU49" i="40"/>
  <c r="AT49" i="40"/>
  <c r="AS49" i="40"/>
  <c r="AS52" i="40" s="1"/>
  <c r="AS57" i="40" s="1"/>
  <c r="AS59" i="40" s="1"/>
  <c r="AS61" i="40" s="1"/>
  <c r="AR49" i="40"/>
  <c r="AR52" i="40" s="1"/>
  <c r="AR57" i="40" s="1"/>
  <c r="AR59" i="40" s="1"/>
  <c r="AR61" i="40" s="1"/>
  <c r="AP49" i="40"/>
  <c r="AO49" i="40"/>
  <c r="AN49" i="40"/>
  <c r="AM49" i="40"/>
  <c r="AL49" i="40"/>
  <c r="AK49" i="40"/>
  <c r="AJ49" i="40"/>
  <c r="AI49" i="40"/>
  <c r="AH49" i="40"/>
  <c r="AG49" i="40"/>
  <c r="AF49" i="40"/>
  <c r="AE49" i="40"/>
  <c r="N49" i="40"/>
  <c r="M49" i="40"/>
  <c r="L49" i="40"/>
  <c r="L52" i="40" s="1"/>
  <c r="L57" i="40" s="1"/>
  <c r="L59" i="40" s="1"/>
  <c r="L61" i="40" s="1"/>
  <c r="K49" i="40"/>
  <c r="K52" i="40" s="1"/>
  <c r="K57" i="40" s="1"/>
  <c r="K59" i="40" s="1"/>
  <c r="K61" i="40" s="1"/>
  <c r="J49" i="40"/>
  <c r="J52" i="40" s="1"/>
  <c r="J57" i="40" s="1"/>
  <c r="J59" i="40" s="1"/>
  <c r="J61" i="40" s="1"/>
  <c r="I49" i="40"/>
  <c r="I52" i="40" s="1"/>
  <c r="I57" i="40" s="1"/>
  <c r="I59" i="40" s="1"/>
  <c r="I61" i="40" s="1"/>
  <c r="H49" i="40"/>
  <c r="H52" i="40" s="1"/>
  <c r="H57" i="40" s="1"/>
  <c r="H59" i="40" s="1"/>
  <c r="H61" i="40" s="1"/>
  <c r="G49" i="40"/>
  <c r="F49" i="40"/>
  <c r="E49" i="40"/>
  <c r="D49" i="40"/>
  <c r="D52" i="40" s="1"/>
  <c r="D57" i="40" s="1"/>
  <c r="D59" i="40" s="1"/>
  <c r="D61" i="40" s="1"/>
  <c r="C49" i="40"/>
  <c r="C52" i="40" s="1"/>
  <c r="C57" i="40" s="1"/>
  <c r="C59" i="40" s="1"/>
  <c r="C61" i="40" s="1"/>
  <c r="AP48" i="40"/>
  <c r="AO48" i="40"/>
  <c r="AN48" i="40"/>
  <c r="AM48" i="40"/>
  <c r="AL48" i="40"/>
  <c r="AK48" i="40"/>
  <c r="AJ48" i="40"/>
  <c r="AI48" i="40"/>
  <c r="AH48" i="40"/>
  <c r="AG48" i="40"/>
  <c r="AF48" i="40"/>
  <c r="AE48" i="40"/>
  <c r="AP47" i="40"/>
  <c r="AO47" i="40"/>
  <c r="AN47" i="40"/>
  <c r="AM47" i="40"/>
  <c r="AL47" i="40"/>
  <c r="AK47" i="40"/>
  <c r="AJ47" i="40"/>
  <c r="AI47" i="40"/>
  <c r="AH47" i="40"/>
  <c r="AG47" i="40"/>
  <c r="AF47" i="40"/>
  <c r="AE47" i="40"/>
  <c r="AP46" i="40"/>
  <c r="AO46" i="40"/>
  <c r="AN46" i="40"/>
  <c r="AM46" i="40"/>
  <c r="AL46" i="40"/>
  <c r="AK46" i="40"/>
  <c r="AJ46" i="40"/>
  <c r="AI46" i="40"/>
  <c r="AH46" i="40"/>
  <c r="AG46" i="40"/>
  <c r="AF46" i="40"/>
  <c r="AE46" i="40"/>
  <c r="AP45" i="40"/>
  <c r="AO45" i="40"/>
  <c r="AN45" i="40"/>
  <c r="AM45" i="40"/>
  <c r="AL45" i="40"/>
  <c r="AK45" i="40"/>
  <c r="AJ45" i="40"/>
  <c r="AI45" i="40"/>
  <c r="AH45" i="40"/>
  <c r="AG45" i="40"/>
  <c r="AF45" i="40"/>
  <c r="AE45" i="40"/>
  <c r="AP44" i="40"/>
  <c r="AO44" i="40"/>
  <c r="AN44" i="40"/>
  <c r="AM44" i="40"/>
  <c r="AL44" i="40"/>
  <c r="AK44" i="40"/>
  <c r="AJ44" i="40"/>
  <c r="AI44" i="40"/>
  <c r="AH44" i="40"/>
  <c r="AG44" i="40"/>
  <c r="AF44" i="40"/>
  <c r="AE44" i="40"/>
  <c r="AP43" i="40"/>
  <c r="AO43" i="40"/>
  <c r="AN43" i="40"/>
  <c r="AM43" i="40"/>
  <c r="AL43" i="40"/>
  <c r="AK43" i="40"/>
  <c r="AJ43" i="40"/>
  <c r="AI43" i="40"/>
  <c r="AH43" i="40"/>
  <c r="AG43" i="40"/>
  <c r="AF43" i="40"/>
  <c r="AE43" i="40"/>
  <c r="AP42" i="40"/>
  <c r="AO42" i="40"/>
  <c r="AN42" i="40"/>
  <c r="AM42" i="40"/>
  <c r="AL42" i="40"/>
  <c r="AK42" i="40"/>
  <c r="AJ42" i="40"/>
  <c r="AI42" i="40"/>
  <c r="AH42" i="40"/>
  <c r="AG42" i="40"/>
  <c r="AF42" i="40"/>
  <c r="AE42" i="40"/>
  <c r="AP41" i="40"/>
  <c r="AO41" i="40"/>
  <c r="AN41" i="40"/>
  <c r="AM41" i="40"/>
  <c r="AL41" i="40"/>
  <c r="AK41" i="40"/>
  <c r="AJ41" i="40"/>
  <c r="AI41" i="40"/>
  <c r="AH41" i="40"/>
  <c r="AG41" i="40"/>
  <c r="AF41" i="40"/>
  <c r="AE41" i="40"/>
  <c r="AP40" i="40"/>
  <c r="AO40" i="40"/>
  <c r="AN40" i="40"/>
  <c r="AM40" i="40"/>
  <c r="AL40" i="40"/>
  <c r="AK40" i="40"/>
  <c r="AJ40" i="40"/>
  <c r="AI40" i="40"/>
  <c r="AH40" i="40"/>
  <c r="AG40" i="40"/>
  <c r="AF40" i="40"/>
  <c r="AE40" i="40"/>
  <c r="AP39" i="40"/>
  <c r="AO39" i="40"/>
  <c r="AN39" i="40"/>
  <c r="AM39" i="40"/>
  <c r="AL39" i="40"/>
  <c r="AK39" i="40"/>
  <c r="AJ39" i="40"/>
  <c r="AI39" i="40"/>
  <c r="AH39" i="40"/>
  <c r="AG39" i="40"/>
  <c r="AF39" i="40"/>
  <c r="AE39" i="40"/>
  <c r="AP38" i="40"/>
  <c r="AO38" i="40"/>
  <c r="AN38" i="40"/>
  <c r="AM38" i="40"/>
  <c r="AL38" i="40"/>
  <c r="AK38" i="40"/>
  <c r="AJ38" i="40"/>
  <c r="AI38" i="40"/>
  <c r="AH38" i="40"/>
  <c r="AG38" i="40"/>
  <c r="AF38" i="40"/>
  <c r="AE38" i="40"/>
  <c r="AZ37" i="40"/>
  <c r="AZ42" i="40" s="1"/>
  <c r="AZ44" i="40" s="1"/>
  <c r="AZ46" i="40" s="1"/>
  <c r="AY37" i="40"/>
  <c r="AY42" i="40" s="1"/>
  <c r="AY44" i="40" s="1"/>
  <c r="AY46" i="40" s="1"/>
  <c r="AX37" i="40"/>
  <c r="AX42" i="40" s="1"/>
  <c r="AX44" i="40" s="1"/>
  <c r="AX46" i="40" s="1"/>
  <c r="AR37" i="40"/>
  <c r="AR42" i="40" s="1"/>
  <c r="AR44" i="40" s="1"/>
  <c r="AR46" i="40" s="1"/>
  <c r="AP37" i="40"/>
  <c r="AO37" i="40"/>
  <c r="AN37" i="40"/>
  <c r="AM37" i="40"/>
  <c r="AL37" i="40"/>
  <c r="AK37" i="40"/>
  <c r="AJ37" i="40"/>
  <c r="AI37" i="40"/>
  <c r="AH37" i="40"/>
  <c r="AG37" i="40"/>
  <c r="AF37" i="40"/>
  <c r="AE37" i="40"/>
  <c r="K37" i="40"/>
  <c r="K42" i="40" s="1"/>
  <c r="K44" i="40" s="1"/>
  <c r="K46" i="40" s="1"/>
  <c r="J37" i="40"/>
  <c r="J42" i="40" s="1"/>
  <c r="J44" i="40" s="1"/>
  <c r="J46" i="40" s="1"/>
  <c r="I37" i="40"/>
  <c r="I42" i="40" s="1"/>
  <c r="I44" i="40" s="1"/>
  <c r="I46" i="40" s="1"/>
  <c r="C37" i="40"/>
  <c r="C42" i="40" s="1"/>
  <c r="C44" i="40" s="1"/>
  <c r="C46" i="40" s="1"/>
  <c r="AP36" i="40"/>
  <c r="AO36" i="40"/>
  <c r="AN36" i="40"/>
  <c r="AM36" i="40"/>
  <c r="AL36" i="40"/>
  <c r="AK36" i="40"/>
  <c r="AJ36" i="40"/>
  <c r="AI36" i="40"/>
  <c r="AH36" i="40"/>
  <c r="AG36" i="40"/>
  <c r="AF36" i="40"/>
  <c r="AE36" i="40"/>
  <c r="AP35" i="40"/>
  <c r="AO35" i="40"/>
  <c r="AN35" i="40"/>
  <c r="AM35" i="40"/>
  <c r="AL35" i="40"/>
  <c r="AK35" i="40"/>
  <c r="AJ35" i="40"/>
  <c r="AI35" i="40"/>
  <c r="AH35" i="40"/>
  <c r="AG35" i="40"/>
  <c r="AF35" i="40"/>
  <c r="AE35" i="40"/>
  <c r="BC34" i="40"/>
  <c r="BC37" i="40" s="1"/>
  <c r="BC42" i="40" s="1"/>
  <c r="BC44" i="40" s="1"/>
  <c r="BC46" i="40" s="1"/>
  <c r="BB34" i="40"/>
  <c r="BB37" i="40" s="1"/>
  <c r="BB42" i="40" s="1"/>
  <c r="BB44" i="40" s="1"/>
  <c r="BB46" i="40" s="1"/>
  <c r="BA34" i="40"/>
  <c r="BA37" i="40" s="1"/>
  <c r="BA42" i="40" s="1"/>
  <c r="BA44" i="40" s="1"/>
  <c r="BA46" i="40" s="1"/>
  <c r="AZ34" i="40"/>
  <c r="AY34" i="40"/>
  <c r="AX34" i="40"/>
  <c r="AW34" i="40"/>
  <c r="AW37" i="40" s="1"/>
  <c r="AW42" i="40" s="1"/>
  <c r="AW44" i="40" s="1"/>
  <c r="AW46" i="40" s="1"/>
  <c r="AV34" i="40"/>
  <c r="AV37" i="40" s="1"/>
  <c r="AV42" i="40" s="1"/>
  <c r="AV44" i="40" s="1"/>
  <c r="AV46" i="40" s="1"/>
  <c r="AU34" i="40"/>
  <c r="AU37" i="40" s="1"/>
  <c r="AU42" i="40" s="1"/>
  <c r="AU44" i="40" s="1"/>
  <c r="AU46" i="40" s="1"/>
  <c r="AT34" i="40"/>
  <c r="AT37" i="40" s="1"/>
  <c r="AT42" i="40" s="1"/>
  <c r="AT44" i="40" s="1"/>
  <c r="AT46" i="40" s="1"/>
  <c r="AS34" i="40"/>
  <c r="AS37" i="40" s="1"/>
  <c r="AS42" i="40" s="1"/>
  <c r="AS44" i="40" s="1"/>
  <c r="AS46" i="40" s="1"/>
  <c r="AR34" i="40"/>
  <c r="AP34" i="40"/>
  <c r="AO34" i="40"/>
  <c r="AN34" i="40"/>
  <c r="AM34" i="40"/>
  <c r="AL34" i="40"/>
  <c r="AK34" i="40"/>
  <c r="AJ34" i="40"/>
  <c r="AI34" i="40"/>
  <c r="AH34" i="40"/>
  <c r="AG34" i="40"/>
  <c r="AF34" i="40"/>
  <c r="AE34" i="40"/>
  <c r="N34" i="40"/>
  <c r="N37" i="40" s="1"/>
  <c r="N42" i="40" s="1"/>
  <c r="N44" i="40" s="1"/>
  <c r="N46" i="40" s="1"/>
  <c r="M34" i="40"/>
  <c r="M37" i="40" s="1"/>
  <c r="M42" i="40" s="1"/>
  <c r="M44" i="40" s="1"/>
  <c r="M46" i="40" s="1"/>
  <c r="L34" i="40"/>
  <c r="L37" i="40" s="1"/>
  <c r="L42" i="40" s="1"/>
  <c r="L44" i="40" s="1"/>
  <c r="L46" i="40" s="1"/>
  <c r="K34" i="40"/>
  <c r="J34" i="40"/>
  <c r="I34" i="40"/>
  <c r="H34" i="40"/>
  <c r="H37" i="40" s="1"/>
  <c r="H42" i="40" s="1"/>
  <c r="H44" i="40" s="1"/>
  <c r="H46" i="40" s="1"/>
  <c r="G34" i="40"/>
  <c r="G37" i="40" s="1"/>
  <c r="G42" i="40" s="1"/>
  <c r="G44" i="40" s="1"/>
  <c r="G46" i="40" s="1"/>
  <c r="F34" i="40"/>
  <c r="F37" i="40" s="1"/>
  <c r="F42" i="40" s="1"/>
  <c r="F44" i="40" s="1"/>
  <c r="F46" i="40" s="1"/>
  <c r="E34" i="40"/>
  <c r="E37" i="40" s="1"/>
  <c r="E42" i="40" s="1"/>
  <c r="E44" i="40" s="1"/>
  <c r="E46" i="40" s="1"/>
  <c r="D34" i="40"/>
  <c r="D37" i="40" s="1"/>
  <c r="D42" i="40" s="1"/>
  <c r="D44" i="40" s="1"/>
  <c r="D46" i="40" s="1"/>
  <c r="C34" i="40"/>
  <c r="AP33" i="40"/>
  <c r="AO33" i="40"/>
  <c r="AN33" i="40"/>
  <c r="AM33" i="40"/>
  <c r="AL33" i="40"/>
  <c r="AK33" i="40"/>
  <c r="AJ33" i="40"/>
  <c r="AI33" i="40"/>
  <c r="AH33" i="40"/>
  <c r="AG33" i="40"/>
  <c r="AF33" i="40"/>
  <c r="AE33" i="40"/>
  <c r="AP32" i="40"/>
  <c r="AO32" i="40"/>
  <c r="AN32" i="40"/>
  <c r="AM32" i="40"/>
  <c r="AL32" i="40"/>
  <c r="AK32" i="40"/>
  <c r="AJ32" i="40"/>
  <c r="AI32" i="40"/>
  <c r="AH32" i="40"/>
  <c r="AG32" i="40"/>
  <c r="AF32" i="40"/>
  <c r="AE32" i="40"/>
  <c r="AP31" i="40"/>
  <c r="AO31" i="40"/>
  <c r="AN31" i="40"/>
  <c r="AM31" i="40"/>
  <c r="AL31" i="40"/>
  <c r="AK31" i="40"/>
  <c r="AJ31" i="40"/>
  <c r="AI31" i="40"/>
  <c r="AH31" i="40"/>
  <c r="AG31" i="40"/>
  <c r="AF31" i="40"/>
  <c r="AE31" i="40"/>
  <c r="AP30" i="40"/>
  <c r="AO30" i="40"/>
  <c r="AN30" i="40"/>
  <c r="AM30" i="40"/>
  <c r="AL30" i="40"/>
  <c r="AK30" i="40"/>
  <c r="AJ30" i="40"/>
  <c r="AI30" i="40"/>
  <c r="AH30" i="40"/>
  <c r="AG30" i="40"/>
  <c r="AF30" i="40"/>
  <c r="AE30" i="40"/>
  <c r="AP29" i="40"/>
  <c r="AO29" i="40"/>
  <c r="AN29" i="40"/>
  <c r="AM29" i="40"/>
  <c r="AL29" i="40"/>
  <c r="AK29" i="40"/>
  <c r="AJ29" i="40"/>
  <c r="AI29" i="40"/>
  <c r="AH29" i="40"/>
  <c r="AG29" i="40"/>
  <c r="AF29" i="40"/>
  <c r="AE29" i="40"/>
  <c r="AP28" i="40"/>
  <c r="AO28" i="40"/>
  <c r="AN28" i="40"/>
  <c r="AM28" i="40"/>
  <c r="AL28" i="40"/>
  <c r="AK28" i="40"/>
  <c r="AJ28" i="40"/>
  <c r="AI28" i="40"/>
  <c r="AH28" i="40"/>
  <c r="AG28" i="40"/>
  <c r="AF28" i="40"/>
  <c r="AE28" i="40"/>
  <c r="AP27" i="40"/>
  <c r="AO27" i="40"/>
  <c r="AN27" i="40"/>
  <c r="AM27" i="40"/>
  <c r="AL27" i="40"/>
  <c r="AK27" i="40"/>
  <c r="AJ27" i="40"/>
  <c r="AI27" i="40"/>
  <c r="AH27" i="40"/>
  <c r="AG27" i="40"/>
  <c r="AF27" i="40"/>
  <c r="AE27" i="40"/>
  <c r="AP26" i="40"/>
  <c r="AO26" i="40"/>
  <c r="AN26" i="40"/>
  <c r="AM26" i="40"/>
  <c r="AL26" i="40"/>
  <c r="AK26" i="40"/>
  <c r="AJ26" i="40"/>
  <c r="AI26" i="40"/>
  <c r="AH26" i="40"/>
  <c r="AG26" i="40"/>
  <c r="AF26" i="40"/>
  <c r="AE26" i="40"/>
  <c r="AP25" i="40"/>
  <c r="AO25" i="40"/>
  <c r="AN25" i="40"/>
  <c r="AM25" i="40"/>
  <c r="AL25" i="40"/>
  <c r="AK25" i="40"/>
  <c r="AJ25" i="40"/>
  <c r="AI25" i="40"/>
  <c r="AH25" i="40"/>
  <c r="AG25" i="40"/>
  <c r="AF25" i="40"/>
  <c r="AE25" i="40"/>
  <c r="AP24" i="40"/>
  <c r="AO24" i="40"/>
  <c r="AN24" i="40"/>
  <c r="AM24" i="40"/>
  <c r="AL24" i="40"/>
  <c r="AK24" i="40"/>
  <c r="AJ24" i="40"/>
  <c r="AI24" i="40"/>
  <c r="AH24" i="40"/>
  <c r="AG24" i="40"/>
  <c r="AF24" i="40"/>
  <c r="AE24" i="40"/>
  <c r="AP23" i="40"/>
  <c r="AO23" i="40"/>
  <c r="AN23" i="40"/>
  <c r="AM23" i="40"/>
  <c r="AL23" i="40"/>
  <c r="AK23" i="40"/>
  <c r="AJ23" i="40"/>
  <c r="AI23" i="40"/>
  <c r="AH23" i="40"/>
  <c r="AG23" i="40"/>
  <c r="AF23" i="40"/>
  <c r="AE23" i="40"/>
  <c r="BB22" i="40"/>
  <c r="BB27" i="40" s="1"/>
  <c r="BB29" i="40" s="1"/>
  <c r="BB31" i="40" s="1"/>
  <c r="AV22" i="40"/>
  <c r="AV27" i="40" s="1"/>
  <c r="AV29" i="40" s="1"/>
  <c r="AV31" i="40" s="1"/>
  <c r="AT22" i="40"/>
  <c r="AT27" i="40" s="1"/>
  <c r="AT29" i="40" s="1"/>
  <c r="AT31" i="40" s="1"/>
  <c r="AP22" i="40"/>
  <c r="AO22" i="40"/>
  <c r="AN22" i="40"/>
  <c r="AM22" i="40"/>
  <c r="AL22" i="40"/>
  <c r="AK22" i="40"/>
  <c r="AJ22" i="40"/>
  <c r="AI22" i="40"/>
  <c r="AH22" i="40"/>
  <c r="AG22" i="40"/>
  <c r="AF22" i="40"/>
  <c r="AE22" i="40"/>
  <c r="M22" i="40"/>
  <c r="M27" i="40" s="1"/>
  <c r="M29" i="40" s="1"/>
  <c r="M31" i="40" s="1"/>
  <c r="G22" i="40"/>
  <c r="G27" i="40" s="1"/>
  <c r="G29" i="40" s="1"/>
  <c r="G31" i="40" s="1"/>
  <c r="E22" i="40"/>
  <c r="E27" i="40" s="1"/>
  <c r="E29" i="40" s="1"/>
  <c r="E31" i="40" s="1"/>
  <c r="AP21" i="40"/>
  <c r="AO21" i="40"/>
  <c r="AN21" i="40"/>
  <c r="AM21" i="40"/>
  <c r="AL21" i="40"/>
  <c r="AK21" i="40"/>
  <c r="AJ21" i="40"/>
  <c r="AI21" i="40"/>
  <c r="AH21" i="40"/>
  <c r="AG21" i="40"/>
  <c r="AF21" i="40"/>
  <c r="AE21" i="40"/>
  <c r="AP20" i="40"/>
  <c r="AO20" i="40"/>
  <c r="AN20" i="40"/>
  <c r="AM20" i="40"/>
  <c r="AL20" i="40"/>
  <c r="AK20" i="40"/>
  <c r="AJ20" i="40"/>
  <c r="AI20" i="40"/>
  <c r="AH20" i="40"/>
  <c r="AG20" i="40"/>
  <c r="AF20" i="40"/>
  <c r="AE20" i="40"/>
  <c r="BC19" i="40"/>
  <c r="BC22" i="40" s="1"/>
  <c r="BC27" i="40" s="1"/>
  <c r="BC29" i="40" s="1"/>
  <c r="BC31" i="40" s="1"/>
  <c r="BB19" i="40"/>
  <c r="BA19" i="40"/>
  <c r="BA22" i="40" s="1"/>
  <c r="BA27" i="40" s="1"/>
  <c r="BA29" i="40" s="1"/>
  <c r="BA31" i="40" s="1"/>
  <c r="AZ19" i="40"/>
  <c r="AZ22" i="40" s="1"/>
  <c r="AZ27" i="40" s="1"/>
  <c r="AZ29" i="40" s="1"/>
  <c r="AZ31" i="40" s="1"/>
  <c r="AY19" i="40"/>
  <c r="AY22" i="40" s="1"/>
  <c r="AY27" i="40" s="1"/>
  <c r="AY29" i="40" s="1"/>
  <c r="AY31" i="40" s="1"/>
  <c r="AX19" i="40"/>
  <c r="AX22" i="40" s="1"/>
  <c r="AX27" i="40" s="1"/>
  <c r="AX29" i="40" s="1"/>
  <c r="AX31" i="40" s="1"/>
  <c r="AW19" i="40"/>
  <c r="AW22" i="40" s="1"/>
  <c r="AW27" i="40" s="1"/>
  <c r="AW29" i="40" s="1"/>
  <c r="AW31" i="40" s="1"/>
  <c r="AV19" i="40"/>
  <c r="AU19" i="40"/>
  <c r="AU22" i="40" s="1"/>
  <c r="AU27" i="40" s="1"/>
  <c r="AU29" i="40" s="1"/>
  <c r="AU31" i="40" s="1"/>
  <c r="AT19" i="40"/>
  <c r="AS19" i="40"/>
  <c r="AS22" i="40" s="1"/>
  <c r="AS27" i="40" s="1"/>
  <c r="AS29" i="40" s="1"/>
  <c r="AS31" i="40" s="1"/>
  <c r="AR19" i="40"/>
  <c r="AR22" i="40" s="1"/>
  <c r="AR27" i="40" s="1"/>
  <c r="AR29" i="40" s="1"/>
  <c r="AR31" i="40" s="1"/>
  <c r="AP19" i="40"/>
  <c r="AO19" i="40"/>
  <c r="AN19" i="40"/>
  <c r="AM19" i="40"/>
  <c r="AL19" i="40"/>
  <c r="AK19" i="40"/>
  <c r="AJ19" i="40"/>
  <c r="AI19" i="40"/>
  <c r="AH19" i="40"/>
  <c r="AG19" i="40"/>
  <c r="AF19" i="40"/>
  <c r="AE19" i="40"/>
  <c r="N19" i="40"/>
  <c r="N22" i="40" s="1"/>
  <c r="N27" i="40" s="1"/>
  <c r="N29" i="40" s="1"/>
  <c r="N31" i="40" s="1"/>
  <c r="M19" i="40"/>
  <c r="L19" i="40"/>
  <c r="L22" i="40" s="1"/>
  <c r="L27" i="40" s="1"/>
  <c r="L29" i="40" s="1"/>
  <c r="L31" i="40" s="1"/>
  <c r="K19" i="40"/>
  <c r="K22" i="40" s="1"/>
  <c r="K27" i="40" s="1"/>
  <c r="K29" i="40" s="1"/>
  <c r="K31" i="40" s="1"/>
  <c r="J19" i="40"/>
  <c r="J22" i="40" s="1"/>
  <c r="J27" i="40" s="1"/>
  <c r="J29" i="40" s="1"/>
  <c r="J31" i="40" s="1"/>
  <c r="I19" i="40"/>
  <c r="I22" i="40" s="1"/>
  <c r="I27" i="40" s="1"/>
  <c r="I29" i="40" s="1"/>
  <c r="I31" i="40" s="1"/>
  <c r="H19" i="40"/>
  <c r="H22" i="40" s="1"/>
  <c r="H27" i="40" s="1"/>
  <c r="H29" i="40" s="1"/>
  <c r="H31" i="40" s="1"/>
  <c r="G19" i="40"/>
  <c r="F19" i="40"/>
  <c r="F22" i="40" s="1"/>
  <c r="F27" i="40" s="1"/>
  <c r="F29" i="40" s="1"/>
  <c r="F31" i="40" s="1"/>
  <c r="E19" i="40"/>
  <c r="D19" i="40"/>
  <c r="D22" i="40" s="1"/>
  <c r="D27" i="40" s="1"/>
  <c r="D29" i="40" s="1"/>
  <c r="D31" i="40" s="1"/>
  <c r="C19" i="40"/>
  <c r="C22" i="40" s="1"/>
  <c r="C27" i="40" s="1"/>
  <c r="C29" i="40" s="1"/>
  <c r="C31" i="40" s="1"/>
  <c r="AP18" i="40"/>
  <c r="AO18" i="40"/>
  <c r="AN18" i="40"/>
  <c r="AM18" i="40"/>
  <c r="AL18" i="40"/>
  <c r="AK18" i="40"/>
  <c r="AJ18" i="40"/>
  <c r="AI18" i="40"/>
  <c r="AH18" i="40"/>
  <c r="AG18" i="40"/>
  <c r="AF18" i="40"/>
  <c r="AE18" i="40"/>
  <c r="AP17" i="40"/>
  <c r="AO17" i="40"/>
  <c r="AN17" i="40"/>
  <c r="AM17" i="40"/>
  <c r="AL17" i="40"/>
  <c r="AK17" i="40"/>
  <c r="AJ17" i="40"/>
  <c r="AI17" i="40"/>
  <c r="AH17" i="40"/>
  <c r="AG17" i="40"/>
  <c r="AF17" i="40"/>
  <c r="AE17" i="40"/>
  <c r="AP16" i="40"/>
  <c r="AO16" i="40"/>
  <c r="AN16" i="40"/>
  <c r="AM16" i="40"/>
  <c r="AL16" i="40"/>
  <c r="AK16" i="40"/>
  <c r="AJ16" i="40"/>
  <c r="AI16" i="40"/>
  <c r="AH16" i="40"/>
  <c r="AG16" i="40"/>
  <c r="AF16" i="40"/>
  <c r="AE16" i="40"/>
  <c r="AP15" i="40"/>
  <c r="AO15" i="40"/>
  <c r="AN15" i="40"/>
  <c r="AM15" i="40"/>
  <c r="AL15" i="40"/>
  <c r="AK15" i="40"/>
  <c r="AJ15" i="40"/>
  <c r="AI15" i="40"/>
  <c r="AH15" i="40"/>
  <c r="AG15" i="40"/>
  <c r="AF15" i="40"/>
  <c r="AE15" i="40"/>
  <c r="AP14" i="40"/>
  <c r="AO14" i="40"/>
  <c r="AN14" i="40"/>
  <c r="AM14" i="40"/>
  <c r="AL14" i="40"/>
  <c r="AK14" i="40"/>
  <c r="AJ14" i="40"/>
  <c r="AI14" i="40"/>
  <c r="AH14" i="40"/>
  <c r="AG14" i="40"/>
  <c r="AF14" i="40"/>
  <c r="AE14" i="40"/>
  <c r="AP13" i="40"/>
  <c r="AO13" i="40"/>
  <c r="AN13" i="40"/>
  <c r="AM13" i="40"/>
  <c r="AL13" i="40"/>
  <c r="AK13" i="40"/>
  <c r="AJ13" i="40"/>
  <c r="AI13" i="40"/>
  <c r="AH13" i="40"/>
  <c r="AG13" i="40"/>
  <c r="AF13" i="40"/>
  <c r="AE13" i="40"/>
  <c r="AP12" i="40"/>
  <c r="AO12" i="40"/>
  <c r="AN12" i="40"/>
  <c r="AM12" i="40"/>
  <c r="AL12" i="40"/>
  <c r="AK12" i="40"/>
  <c r="AJ12" i="40"/>
  <c r="AI12" i="40"/>
  <c r="AH12" i="40"/>
  <c r="AG12" i="40"/>
  <c r="AF12" i="40"/>
  <c r="AE12" i="40"/>
  <c r="AP11" i="40"/>
  <c r="AO11" i="40"/>
  <c r="AN11" i="40"/>
  <c r="AM11" i="40"/>
  <c r="AL11" i="40"/>
  <c r="AK11" i="40"/>
  <c r="AJ11" i="40"/>
  <c r="AI11" i="40"/>
  <c r="AH11" i="40"/>
  <c r="AG11" i="40"/>
  <c r="AF11" i="40"/>
  <c r="AE11" i="40"/>
  <c r="AP10" i="40"/>
  <c r="AO10" i="40"/>
  <c r="AN10" i="40"/>
  <c r="AM10" i="40"/>
  <c r="AL10" i="40"/>
  <c r="AK10" i="40"/>
  <c r="AJ10" i="40"/>
  <c r="AI10" i="40"/>
  <c r="AH10" i="40"/>
  <c r="AG10" i="40"/>
  <c r="AF10" i="40"/>
  <c r="AE10" i="40"/>
  <c r="AP9" i="40"/>
  <c r="AO9" i="40"/>
  <c r="AN9" i="40"/>
  <c r="AM9" i="40"/>
  <c r="AL9" i="40"/>
  <c r="AK9" i="40"/>
  <c r="AJ9" i="40"/>
  <c r="AI9" i="40"/>
  <c r="AH9" i="40"/>
  <c r="AG9" i="40"/>
  <c r="AF9" i="40"/>
  <c r="AE9" i="40"/>
  <c r="AP8" i="40"/>
  <c r="AO8" i="40"/>
  <c r="AN8" i="40"/>
  <c r="AM8" i="40"/>
  <c r="AL8" i="40"/>
  <c r="AK8" i="40"/>
  <c r="AJ8" i="40"/>
  <c r="AI8" i="40"/>
  <c r="AH8" i="40"/>
  <c r="AG8" i="40"/>
  <c r="AF8" i="40"/>
  <c r="AE8" i="40"/>
  <c r="AZ7" i="40"/>
  <c r="AZ12" i="40" s="1"/>
  <c r="AZ14" i="40" s="1"/>
  <c r="AZ16" i="40" s="1"/>
  <c r="AX7" i="40"/>
  <c r="AX12" i="40" s="1"/>
  <c r="AX14" i="40" s="1"/>
  <c r="AX16" i="40" s="1"/>
  <c r="AR7" i="40"/>
  <c r="AR12" i="40" s="1"/>
  <c r="AR14" i="40" s="1"/>
  <c r="AR16" i="40" s="1"/>
  <c r="AP7" i="40"/>
  <c r="AO7" i="40"/>
  <c r="AN7" i="40"/>
  <c r="AM7" i="40"/>
  <c r="AL7" i="40"/>
  <c r="AK7" i="40"/>
  <c r="AJ7" i="40"/>
  <c r="AI7" i="40"/>
  <c r="AH7" i="40"/>
  <c r="AG7" i="40"/>
  <c r="AF7" i="40"/>
  <c r="AE7" i="40"/>
  <c r="K7" i="40"/>
  <c r="K12" i="40" s="1"/>
  <c r="K14" i="40" s="1"/>
  <c r="K16" i="40" s="1"/>
  <c r="I7" i="40"/>
  <c r="I12" i="40" s="1"/>
  <c r="I14" i="40" s="1"/>
  <c r="I16" i="40" s="1"/>
  <c r="C7" i="40"/>
  <c r="C12" i="40" s="1"/>
  <c r="C14" i="40" s="1"/>
  <c r="C16" i="40" s="1"/>
  <c r="AP6" i="40"/>
  <c r="AO6" i="40"/>
  <c r="AN6" i="40"/>
  <c r="AM6" i="40"/>
  <c r="AL6" i="40"/>
  <c r="AK6" i="40"/>
  <c r="AJ6" i="40"/>
  <c r="AI6" i="40"/>
  <c r="AH6" i="40"/>
  <c r="AG6" i="40"/>
  <c r="AF6" i="40"/>
  <c r="AE6" i="40"/>
  <c r="AP5" i="40"/>
  <c r="AO5" i="40"/>
  <c r="AN5" i="40"/>
  <c r="AM5" i="40"/>
  <c r="AL5" i="40"/>
  <c r="AK5" i="40"/>
  <c r="AJ5" i="40"/>
  <c r="AI5" i="40"/>
  <c r="AH5" i="40"/>
  <c r="AG5" i="40"/>
  <c r="AF5" i="40"/>
  <c r="AE5" i="40"/>
  <c r="BC4" i="40"/>
  <c r="BC7" i="40" s="1"/>
  <c r="BC12" i="40" s="1"/>
  <c r="BC14" i="40" s="1"/>
  <c r="BC16" i="40" s="1"/>
  <c r="BB4" i="40"/>
  <c r="BB7" i="40" s="1"/>
  <c r="BB12" i="40" s="1"/>
  <c r="BB14" i="40" s="1"/>
  <c r="BB16" i="40" s="1"/>
  <c r="BA4" i="40"/>
  <c r="BA7" i="40" s="1"/>
  <c r="BA12" i="40" s="1"/>
  <c r="BA14" i="40" s="1"/>
  <c r="BA16" i="40" s="1"/>
  <c r="AZ4" i="40"/>
  <c r="AY4" i="40"/>
  <c r="AY7" i="40" s="1"/>
  <c r="AY12" i="40" s="1"/>
  <c r="AY14" i="40" s="1"/>
  <c r="AY16" i="40" s="1"/>
  <c r="AX4" i="40"/>
  <c r="AW4" i="40"/>
  <c r="AW7" i="40" s="1"/>
  <c r="AW12" i="40" s="1"/>
  <c r="AW14" i="40" s="1"/>
  <c r="AW16" i="40" s="1"/>
  <c r="AV4" i="40"/>
  <c r="AV7" i="40" s="1"/>
  <c r="AV12" i="40" s="1"/>
  <c r="AV14" i="40" s="1"/>
  <c r="AV16" i="40" s="1"/>
  <c r="AU4" i="40"/>
  <c r="AU7" i="40" s="1"/>
  <c r="AU12" i="40" s="1"/>
  <c r="AU14" i="40" s="1"/>
  <c r="AU16" i="40" s="1"/>
  <c r="AT4" i="40"/>
  <c r="AT7" i="40" s="1"/>
  <c r="AT12" i="40" s="1"/>
  <c r="AT14" i="40" s="1"/>
  <c r="AT16" i="40" s="1"/>
  <c r="AS4" i="40"/>
  <c r="AS7" i="40" s="1"/>
  <c r="AS12" i="40" s="1"/>
  <c r="AS14" i="40" s="1"/>
  <c r="AS16" i="40" s="1"/>
  <c r="AR4" i="40"/>
  <c r="AP4" i="40"/>
  <c r="AO4" i="40"/>
  <c r="AN4" i="40"/>
  <c r="AM4" i="40"/>
  <c r="AL4" i="40"/>
  <c r="AK4" i="40"/>
  <c r="AJ4" i="40"/>
  <c r="AI4" i="40"/>
  <c r="AH4" i="40"/>
  <c r="AG4" i="40"/>
  <c r="AF4" i="40"/>
  <c r="AE4" i="40"/>
  <c r="N4" i="40"/>
  <c r="N7" i="40" s="1"/>
  <c r="N12" i="40" s="1"/>
  <c r="N14" i="40" s="1"/>
  <c r="N16" i="40" s="1"/>
  <c r="M4" i="40"/>
  <c r="M7" i="40" s="1"/>
  <c r="M12" i="40" s="1"/>
  <c r="M14" i="40" s="1"/>
  <c r="M16" i="40" s="1"/>
  <c r="L4" i="40"/>
  <c r="L7" i="40" s="1"/>
  <c r="L12" i="40" s="1"/>
  <c r="L14" i="40" s="1"/>
  <c r="L16" i="40" s="1"/>
  <c r="K4" i="40"/>
  <c r="J4" i="40"/>
  <c r="J7" i="40" s="1"/>
  <c r="J12" i="40" s="1"/>
  <c r="J14" i="40" s="1"/>
  <c r="J16" i="40" s="1"/>
  <c r="I4" i="40"/>
  <c r="H4" i="40"/>
  <c r="H7" i="40" s="1"/>
  <c r="H12" i="40" s="1"/>
  <c r="H14" i="40" s="1"/>
  <c r="H16" i="40" s="1"/>
  <c r="G4" i="40"/>
  <c r="G7" i="40" s="1"/>
  <c r="G12" i="40" s="1"/>
  <c r="G14" i="40" s="1"/>
  <c r="G16" i="40" s="1"/>
  <c r="F4" i="40"/>
  <c r="F7" i="40" s="1"/>
  <c r="F12" i="40" s="1"/>
  <c r="F14" i="40" s="1"/>
  <c r="F16" i="40" s="1"/>
  <c r="E4" i="40"/>
  <c r="E7" i="40" s="1"/>
  <c r="E12" i="40" s="1"/>
  <c r="E14" i="40" s="1"/>
  <c r="E16" i="40" s="1"/>
  <c r="D4" i="40"/>
  <c r="D7" i="40" s="1"/>
  <c r="D12" i="40" s="1"/>
  <c r="D14" i="40" s="1"/>
  <c r="D16" i="40" s="1"/>
  <c r="C4" i="40"/>
  <c r="AP3" i="40"/>
  <c r="AO3" i="40"/>
  <c r="AN3" i="40"/>
  <c r="AM3" i="40"/>
  <c r="AL3" i="40"/>
  <c r="AK3" i="40"/>
  <c r="AJ3" i="40"/>
  <c r="AI3" i="40"/>
  <c r="AH3" i="40"/>
  <c r="AG3" i="40"/>
  <c r="AF3" i="40"/>
  <c r="AE3" i="40"/>
  <c r="AP2" i="40"/>
  <c r="AO2" i="40"/>
  <c r="AN2" i="40"/>
  <c r="AM2" i="40"/>
  <c r="AL2" i="40"/>
  <c r="AK2" i="40"/>
  <c r="AJ2" i="40"/>
  <c r="AI2" i="40"/>
  <c r="AH2" i="40"/>
  <c r="AG2" i="40"/>
  <c r="AF2" i="40"/>
  <c r="AE2" i="40"/>
  <c r="E12" i="43" l="1"/>
  <c r="D12" i="43" s="1"/>
  <c r="H12" i="43"/>
  <c r="G12" i="43" s="1"/>
  <c r="J13" i="43"/>
  <c r="H13" i="43" l="1"/>
  <c r="G13" i="43" s="1"/>
  <c r="E13" i="43"/>
  <c r="D13" i="43" s="1"/>
  <c r="J14" i="43"/>
  <c r="H14" i="43" l="1"/>
  <c r="G14" i="43" s="1"/>
  <c r="E14" i="43"/>
  <c r="D14" i="43" s="1"/>
  <c r="AL114" i="34"/>
  <c r="AK114" i="34"/>
  <c r="AJ114" i="34"/>
  <c r="AI114" i="34"/>
  <c r="AH114" i="34"/>
  <c r="AG114" i="34"/>
  <c r="AF114" i="34"/>
  <c r="AE114" i="34"/>
  <c r="AD114" i="34"/>
  <c r="AC114" i="34"/>
  <c r="AB114" i="34"/>
  <c r="AA114" i="34"/>
  <c r="Z114" i="34"/>
  <c r="Y114" i="34"/>
  <c r="X114" i="34"/>
  <c r="W114" i="34"/>
  <c r="V114" i="34"/>
  <c r="U114" i="34"/>
  <c r="T114" i="34"/>
  <c r="S114" i="34"/>
  <c r="R114" i="34"/>
  <c r="Q114" i="34"/>
  <c r="P114" i="34"/>
  <c r="O114" i="34"/>
  <c r="N114" i="34"/>
  <c r="M114" i="34"/>
  <c r="L114" i="34"/>
  <c r="K114" i="34"/>
  <c r="J114" i="34"/>
  <c r="I114" i="34"/>
  <c r="H114" i="34"/>
  <c r="G114" i="34"/>
  <c r="F114" i="34"/>
  <c r="E114" i="34"/>
  <c r="D114" i="34"/>
  <c r="D113" i="34"/>
  <c r="D112" i="34"/>
  <c r="D111" i="34"/>
  <c r="AL110" i="34"/>
  <c r="AK110" i="34"/>
  <c r="AJ110" i="34"/>
  <c r="AI110" i="34"/>
  <c r="AH110" i="34"/>
  <c r="AG110" i="34"/>
  <c r="AF110" i="34"/>
  <c r="AE110" i="34"/>
  <c r="AD110" i="34"/>
  <c r="AC110" i="34"/>
  <c r="AB110" i="34"/>
  <c r="AA110" i="34"/>
  <c r="Z110" i="34"/>
  <c r="Y110" i="34"/>
  <c r="X110" i="34"/>
  <c r="W110" i="34"/>
  <c r="V110" i="34"/>
  <c r="U110" i="34"/>
  <c r="T110" i="34"/>
  <c r="S110" i="34"/>
  <c r="R110" i="34"/>
  <c r="Q110" i="34"/>
  <c r="P110" i="34"/>
  <c r="O110" i="34"/>
  <c r="N110" i="34"/>
  <c r="M110" i="34"/>
  <c r="L110" i="34"/>
  <c r="K110" i="34"/>
  <c r="J110" i="34"/>
  <c r="I110" i="34"/>
  <c r="H110" i="34"/>
  <c r="G110" i="34"/>
  <c r="F110" i="34"/>
  <c r="E110" i="34"/>
  <c r="D110" i="34"/>
  <c r="AL109" i="34"/>
  <c r="AK109" i="34"/>
  <c r="AJ109" i="34"/>
  <c r="AI109" i="34"/>
  <c r="AH109" i="34"/>
  <c r="AG109" i="34"/>
  <c r="AF109" i="34"/>
  <c r="AE109" i="34"/>
  <c r="AD109" i="34"/>
  <c r="AC109" i="34"/>
  <c r="AB109" i="34"/>
  <c r="AA109" i="34"/>
  <c r="Z109" i="34"/>
  <c r="Y109" i="34"/>
  <c r="X109" i="34"/>
  <c r="W109" i="34"/>
  <c r="V109" i="34"/>
  <c r="U109" i="34"/>
  <c r="T109" i="34"/>
  <c r="S109" i="34"/>
  <c r="R109" i="34"/>
  <c r="Q109" i="34"/>
  <c r="P109" i="34"/>
  <c r="O109" i="34"/>
  <c r="N109" i="34"/>
  <c r="M109" i="34"/>
  <c r="L109" i="34"/>
  <c r="K109" i="34"/>
  <c r="J109" i="34"/>
  <c r="I109" i="34"/>
  <c r="H109" i="34"/>
  <c r="G109" i="34"/>
  <c r="F109" i="34"/>
  <c r="E109" i="34"/>
  <c r="D109" i="34"/>
  <c r="AL108" i="34"/>
  <c r="AK108" i="34"/>
  <c r="AJ108" i="34"/>
  <c r="AI108" i="34"/>
  <c r="AH108" i="34"/>
  <c r="AG108" i="34"/>
  <c r="AF108" i="34"/>
  <c r="AE108" i="34"/>
  <c r="AD108" i="34"/>
  <c r="AC108" i="34"/>
  <c r="AB108" i="34"/>
  <c r="AA108" i="34"/>
  <c r="Z108" i="34"/>
  <c r="Y108" i="34"/>
  <c r="X108" i="34"/>
  <c r="W108" i="34"/>
  <c r="V108" i="34"/>
  <c r="U108" i="34"/>
  <c r="T108" i="34"/>
  <c r="S108" i="34"/>
  <c r="R108" i="34"/>
  <c r="Q108" i="34"/>
  <c r="P108" i="34"/>
  <c r="O108" i="34"/>
  <c r="N108" i="34"/>
  <c r="M108" i="34"/>
  <c r="L108" i="34"/>
  <c r="K108" i="34"/>
  <c r="J108" i="34"/>
  <c r="I108" i="34"/>
  <c r="H108" i="34"/>
  <c r="G108" i="34"/>
  <c r="F108" i="34"/>
  <c r="E108" i="34"/>
  <c r="D108" i="34"/>
  <c r="AL107" i="34"/>
  <c r="AK107" i="34"/>
  <c r="AJ107" i="34"/>
  <c r="AI107" i="34"/>
  <c r="AH107" i="34"/>
  <c r="AG107" i="34"/>
  <c r="AF107" i="34"/>
  <c r="AE107" i="34"/>
  <c r="AD107" i="34"/>
  <c r="AC107" i="34"/>
  <c r="AB107" i="34"/>
  <c r="AA107" i="34"/>
  <c r="Z107" i="34"/>
  <c r="Y107" i="34"/>
  <c r="X107" i="34"/>
  <c r="W107" i="34"/>
  <c r="V107" i="34"/>
  <c r="U107" i="34"/>
  <c r="T107" i="34"/>
  <c r="S107" i="34"/>
  <c r="R107" i="34"/>
  <c r="Q107" i="34"/>
  <c r="P107" i="34"/>
  <c r="O107" i="34"/>
  <c r="N107" i="34"/>
  <c r="M107" i="34"/>
  <c r="L107" i="34"/>
  <c r="K107" i="34"/>
  <c r="J107" i="34"/>
  <c r="I107" i="34"/>
  <c r="H107" i="34"/>
  <c r="G107" i="34"/>
  <c r="F107" i="34"/>
  <c r="E107" i="34"/>
  <c r="D107" i="34"/>
  <c r="D106" i="34"/>
  <c r="W105" i="34"/>
  <c r="V105" i="34"/>
  <c r="U105" i="34"/>
  <c r="T105" i="34"/>
  <c r="S105" i="34"/>
  <c r="R105" i="34"/>
  <c r="Q105" i="34"/>
  <c r="P105" i="34"/>
  <c r="O105" i="34"/>
  <c r="N105" i="34"/>
  <c r="M105" i="34"/>
  <c r="L105" i="34"/>
  <c r="K105" i="34"/>
  <c r="J105" i="34"/>
  <c r="I105" i="34"/>
  <c r="H105" i="34"/>
  <c r="G105" i="34"/>
  <c r="F105" i="34"/>
  <c r="E105" i="34"/>
  <c r="D105" i="34"/>
  <c r="Y104" i="34"/>
  <c r="W104" i="34"/>
  <c r="V104" i="34"/>
  <c r="U104" i="34"/>
  <c r="T104" i="34"/>
  <c r="S104" i="34"/>
  <c r="R104" i="34"/>
  <c r="Q104" i="34"/>
  <c r="P104" i="34"/>
  <c r="O104" i="34"/>
  <c r="N104" i="34"/>
  <c r="M104" i="34"/>
  <c r="L104" i="34"/>
  <c r="K104" i="34"/>
  <c r="J104" i="34"/>
  <c r="I104" i="34"/>
  <c r="H104" i="34"/>
  <c r="G104" i="34"/>
  <c r="F104" i="34"/>
  <c r="E104" i="34"/>
  <c r="D104" i="34"/>
  <c r="W103" i="34"/>
  <c r="V103" i="34"/>
  <c r="U103" i="34"/>
  <c r="T103" i="34"/>
  <c r="S103" i="34"/>
  <c r="R103" i="34"/>
  <c r="Q103" i="34"/>
  <c r="P103" i="34"/>
  <c r="O103" i="34"/>
  <c r="N103" i="34"/>
  <c r="M103" i="34"/>
  <c r="L103" i="34"/>
  <c r="K103" i="34"/>
  <c r="J103" i="34"/>
  <c r="I103" i="34"/>
  <c r="H103" i="34"/>
  <c r="G103" i="34"/>
  <c r="F103" i="34"/>
  <c r="E103" i="34"/>
  <c r="D103" i="34"/>
  <c r="AL102" i="34"/>
  <c r="AK102" i="34"/>
  <c r="AJ102" i="34"/>
  <c r="AI102" i="34"/>
  <c r="AH102" i="34"/>
  <c r="AG102" i="34"/>
  <c r="AF102" i="34"/>
  <c r="AE102" i="34"/>
  <c r="AD102" i="34"/>
  <c r="AC102" i="34"/>
  <c r="AB102" i="34"/>
  <c r="AA102" i="34"/>
  <c r="Z102" i="34"/>
  <c r="Y102" i="34"/>
  <c r="X102" i="34"/>
  <c r="W102" i="34" s="1"/>
  <c r="I101" i="34"/>
  <c r="D101" i="34"/>
  <c r="AL100" i="34"/>
  <c r="AK100" i="34"/>
  <c r="AJ100" i="34"/>
  <c r="AI100" i="34"/>
  <c r="AH100" i="34"/>
  <c r="AG100" i="34"/>
  <c r="AF100" i="34"/>
  <c r="AE100" i="34"/>
  <c r="AD100" i="34"/>
  <c r="AC100" i="34"/>
  <c r="AB100" i="34"/>
  <c r="AA100" i="34"/>
  <c r="Z100" i="34"/>
  <c r="Y100" i="34"/>
  <c r="X100" i="34"/>
  <c r="W100" i="34"/>
  <c r="V100" i="34"/>
  <c r="U100" i="34"/>
  <c r="T100" i="34"/>
  <c r="S100" i="34"/>
  <c r="Q100" i="34"/>
  <c r="P100" i="34"/>
  <c r="O100" i="34"/>
  <c r="N100" i="34"/>
  <c r="M100" i="34"/>
  <c r="L100" i="34"/>
  <c r="K100" i="34"/>
  <c r="J100" i="34"/>
  <c r="I100" i="34"/>
  <c r="H100" i="34"/>
  <c r="G100" i="34"/>
  <c r="F100" i="34"/>
  <c r="E100" i="34"/>
  <c r="D100" i="34"/>
  <c r="AL99" i="34"/>
  <c r="AJ99" i="34"/>
  <c r="AD99" i="34"/>
  <c r="AB99" i="34"/>
  <c r="Z99" i="34"/>
  <c r="T99" i="34"/>
  <c r="Q99" i="34"/>
  <c r="P99" i="34"/>
  <c r="O99" i="34"/>
  <c r="N99" i="34"/>
  <c r="M99" i="34"/>
  <c r="L99" i="34"/>
  <c r="K99" i="34"/>
  <c r="J99" i="34"/>
  <c r="AK99" i="34" s="1"/>
  <c r="I99" i="34"/>
  <c r="AI99" i="34" s="1"/>
  <c r="H99" i="34"/>
  <c r="AG99" i="34" s="1"/>
  <c r="G99" i="34"/>
  <c r="AC99" i="34" s="1"/>
  <c r="F99" i="34"/>
  <c r="AA99" i="34" s="1"/>
  <c r="E99" i="34"/>
  <c r="V99" i="34" s="1"/>
  <c r="D99" i="34"/>
  <c r="U99" i="34" s="1"/>
  <c r="T98" i="34"/>
  <c r="U98" i="34" s="1"/>
  <c r="V98" i="34" s="1"/>
  <c r="W98" i="34" s="1"/>
  <c r="X98" i="34" s="1"/>
  <c r="Y98" i="34" s="1"/>
  <c r="Z98" i="34" s="1"/>
  <c r="AA98" i="34" s="1"/>
  <c r="AB98" i="34" s="1"/>
  <c r="AC98" i="34" s="1"/>
  <c r="AD98" i="34" s="1"/>
  <c r="AE98" i="34" s="1"/>
  <c r="AF98" i="34" s="1"/>
  <c r="AG98" i="34" s="1"/>
  <c r="AH98" i="34" s="1"/>
  <c r="AI98" i="34" s="1"/>
  <c r="AJ98" i="34" s="1"/>
  <c r="AK98" i="34" s="1"/>
  <c r="AL98" i="34" s="1"/>
  <c r="S98" i="34"/>
  <c r="E98" i="34"/>
  <c r="F98" i="34" s="1"/>
  <c r="G98" i="34" s="1"/>
  <c r="H98" i="34" s="1"/>
  <c r="I98" i="34" s="1"/>
  <c r="J98" i="34" s="1"/>
  <c r="K98" i="34" s="1"/>
  <c r="L98" i="34" s="1"/>
  <c r="M98" i="34" s="1"/>
  <c r="N98" i="34" s="1"/>
  <c r="O98" i="34" s="1"/>
  <c r="P98" i="34" s="1"/>
  <c r="Q98" i="34" s="1"/>
  <c r="D98" i="34"/>
  <c r="T97" i="34"/>
  <c r="U97" i="34" s="1"/>
  <c r="V97" i="34" s="1"/>
  <c r="W97" i="34" s="1"/>
  <c r="X97" i="34" s="1"/>
  <c r="Y97" i="34" s="1"/>
  <c r="Z97" i="34" s="1"/>
  <c r="AA97" i="34" s="1"/>
  <c r="S97" i="34"/>
  <c r="D97" i="34"/>
  <c r="E97" i="34" s="1"/>
  <c r="F97" i="34" s="1"/>
  <c r="G97" i="34" s="1"/>
  <c r="H97" i="34" s="1"/>
  <c r="I97" i="34" s="1"/>
  <c r="J97" i="34" s="1"/>
  <c r="K97" i="34" s="1"/>
  <c r="L97" i="34" s="1"/>
  <c r="M97" i="34" s="1"/>
  <c r="N97" i="34" s="1"/>
  <c r="O97" i="34" s="1"/>
  <c r="P97" i="34" s="1"/>
  <c r="Q97" i="34" s="1"/>
  <c r="S95" i="34"/>
  <c r="Q95" i="34"/>
  <c r="P95" i="34"/>
  <c r="O95" i="34"/>
  <c r="N95" i="34"/>
  <c r="M95" i="34"/>
  <c r="L95" i="34"/>
  <c r="K95" i="34"/>
  <c r="J95" i="34"/>
  <c r="I95" i="34"/>
  <c r="H95" i="34"/>
  <c r="G95" i="34"/>
  <c r="F95" i="34"/>
  <c r="E95" i="34"/>
  <c r="D95" i="34"/>
  <c r="Y94" i="34"/>
  <c r="X94" i="34"/>
  <c r="V94" i="34"/>
  <c r="T94" i="34"/>
  <c r="O94" i="34"/>
  <c r="L94" i="34"/>
  <c r="K94" i="34"/>
  <c r="H94" i="34"/>
  <c r="F94" i="34"/>
  <c r="E94" i="34"/>
  <c r="AL93" i="34"/>
  <c r="AK93" i="34"/>
  <c r="AJ93" i="34"/>
  <c r="AI93" i="34"/>
  <c r="AH93" i="34"/>
  <c r="AG93" i="34"/>
  <c r="AF93" i="34"/>
  <c r="AE93" i="34"/>
  <c r="AD93" i="34"/>
  <c r="AC93" i="34"/>
  <c r="AB93" i="34"/>
  <c r="AA93" i="34"/>
  <c r="Z93" i="34"/>
  <c r="Y93" i="34"/>
  <c r="X93" i="34"/>
  <c r="W93" i="34"/>
  <c r="V93" i="34"/>
  <c r="U93" i="34"/>
  <c r="T93" i="34"/>
  <c r="S93" i="34"/>
  <c r="Q93" i="34"/>
  <c r="P93" i="34"/>
  <c r="O93" i="34"/>
  <c r="N93" i="34"/>
  <c r="M93" i="34"/>
  <c r="L93" i="34"/>
  <c r="K93" i="34"/>
  <c r="J93" i="34"/>
  <c r="I93" i="34"/>
  <c r="H93" i="34"/>
  <c r="G93" i="34"/>
  <c r="F93" i="34"/>
  <c r="E93" i="34"/>
  <c r="D93" i="34"/>
  <c r="AL92" i="34"/>
  <c r="AK92" i="34"/>
  <c r="AJ92" i="34"/>
  <c r="AI92" i="34"/>
  <c r="AH92" i="34"/>
  <c r="AG92" i="34"/>
  <c r="AF92" i="34"/>
  <c r="AE92" i="34"/>
  <c r="AD92" i="34"/>
  <c r="AC92" i="34"/>
  <c r="AB92" i="34"/>
  <c r="AA92" i="34"/>
  <c r="Z92" i="34"/>
  <c r="Y92" i="34"/>
  <c r="X92" i="34"/>
  <c r="W92" i="34"/>
  <c r="V92" i="34"/>
  <c r="U92" i="34"/>
  <c r="T92" i="34"/>
  <c r="S92" i="34"/>
  <c r="Q92" i="34"/>
  <c r="P92" i="34"/>
  <c r="O92" i="34"/>
  <c r="N92" i="34"/>
  <c r="M92" i="34"/>
  <c r="L92" i="34"/>
  <c r="K92" i="34"/>
  <c r="J92" i="34"/>
  <c r="I92" i="34"/>
  <c r="H92" i="34"/>
  <c r="G92" i="34"/>
  <c r="F92" i="34"/>
  <c r="E92" i="34"/>
  <c r="D92" i="34"/>
  <c r="C92" i="34"/>
  <c r="C115" i="34" s="1"/>
  <c r="C117" i="34" s="1"/>
  <c r="AL91" i="34"/>
  <c r="AK91" i="34"/>
  <c r="AJ91" i="34"/>
  <c r="AI91" i="34"/>
  <c r="AH91" i="34"/>
  <c r="AG91" i="34"/>
  <c r="AF91" i="34"/>
  <c r="AE91" i="34"/>
  <c r="AD91" i="34"/>
  <c r="AC91" i="34"/>
  <c r="AB91" i="34"/>
  <c r="AA91" i="34"/>
  <c r="Z91" i="34"/>
  <c r="Y91" i="34"/>
  <c r="X91" i="34"/>
  <c r="W91" i="34"/>
  <c r="V91" i="34"/>
  <c r="U91" i="34"/>
  <c r="T91" i="34"/>
  <c r="S91" i="34"/>
  <c r="Q91" i="34"/>
  <c r="P91" i="34"/>
  <c r="O91" i="34"/>
  <c r="N91" i="34"/>
  <c r="M91" i="34"/>
  <c r="L91" i="34"/>
  <c r="K91" i="34"/>
  <c r="J91" i="34"/>
  <c r="I91" i="34"/>
  <c r="H91" i="34"/>
  <c r="G91" i="34"/>
  <c r="F91" i="34"/>
  <c r="E91" i="34"/>
  <c r="D91" i="34"/>
  <c r="AL90" i="34"/>
  <c r="AK90" i="34"/>
  <c r="AJ90" i="34"/>
  <c r="AI90" i="34"/>
  <c r="AH90" i="34"/>
  <c r="AG90" i="34"/>
  <c r="AF90" i="34"/>
  <c r="AE90" i="34"/>
  <c r="AD90" i="34"/>
  <c r="AC90" i="34"/>
  <c r="AB90" i="34"/>
  <c r="AA90" i="34"/>
  <c r="Z90" i="34"/>
  <c r="Y90" i="34"/>
  <c r="X90" i="34"/>
  <c r="W90" i="34"/>
  <c r="V90" i="34"/>
  <c r="U90" i="34"/>
  <c r="T90" i="34"/>
  <c r="S90" i="34"/>
  <c r="Q90" i="34"/>
  <c r="P90" i="34"/>
  <c r="O90" i="34"/>
  <c r="N90" i="34"/>
  <c r="M90" i="34"/>
  <c r="L90" i="34"/>
  <c r="K90" i="34"/>
  <c r="J90" i="34"/>
  <c r="I90" i="34"/>
  <c r="H90" i="34"/>
  <c r="G90" i="34"/>
  <c r="F90" i="34"/>
  <c r="E90" i="34"/>
  <c r="D90" i="34"/>
  <c r="AL89" i="34"/>
  <c r="AK89" i="34"/>
  <c r="AJ89" i="34"/>
  <c r="AI89" i="34"/>
  <c r="AH89" i="34"/>
  <c r="AG89" i="34"/>
  <c r="AF89" i="34"/>
  <c r="AE89" i="34"/>
  <c r="AD89" i="34"/>
  <c r="AC89" i="34"/>
  <c r="AB89" i="34"/>
  <c r="AA89" i="34"/>
  <c r="Z89" i="34"/>
  <c r="Y89" i="34"/>
  <c r="X89" i="34"/>
  <c r="W89" i="34"/>
  <c r="V89" i="34"/>
  <c r="U89" i="34"/>
  <c r="T89" i="34"/>
  <c r="S89" i="34"/>
  <c r="Q89" i="34"/>
  <c r="P89" i="34"/>
  <c r="O89" i="34"/>
  <c r="N89" i="34"/>
  <c r="M89" i="34"/>
  <c r="L89" i="34"/>
  <c r="K89" i="34"/>
  <c r="J89" i="34"/>
  <c r="I89" i="34"/>
  <c r="H89" i="34"/>
  <c r="G89" i="34"/>
  <c r="F89" i="34"/>
  <c r="E89" i="34"/>
  <c r="D89" i="34"/>
  <c r="AL88" i="34"/>
  <c r="AK88" i="34"/>
  <c r="AJ88" i="34"/>
  <c r="AI88" i="34"/>
  <c r="AH88" i="34"/>
  <c r="AG88" i="34"/>
  <c r="AF88" i="34"/>
  <c r="AE88" i="34"/>
  <c r="AD88" i="34"/>
  <c r="AC88" i="34"/>
  <c r="AB88" i="34"/>
  <c r="AA88" i="34"/>
  <c r="Z88" i="34"/>
  <c r="Y88" i="34"/>
  <c r="X88" i="34"/>
  <c r="W88" i="34"/>
  <c r="V88" i="34"/>
  <c r="U88" i="34"/>
  <c r="T88" i="34"/>
  <c r="S88" i="34"/>
  <c r="Q88" i="34"/>
  <c r="P88" i="34"/>
  <c r="O88" i="34"/>
  <c r="N88" i="34"/>
  <c r="M88" i="34"/>
  <c r="L88" i="34"/>
  <c r="K88" i="34"/>
  <c r="J88" i="34"/>
  <c r="I88" i="34"/>
  <c r="H88" i="34"/>
  <c r="G88" i="34"/>
  <c r="F88" i="34"/>
  <c r="E88" i="34"/>
  <c r="D88" i="34"/>
  <c r="AL87" i="34"/>
  <c r="AK87" i="34"/>
  <c r="AJ87" i="34"/>
  <c r="AI87" i="34"/>
  <c r="AH87" i="34"/>
  <c r="AG87" i="34"/>
  <c r="AF87" i="34"/>
  <c r="AE87" i="34"/>
  <c r="AD87" i="34"/>
  <c r="AC87" i="34"/>
  <c r="AB87" i="34"/>
  <c r="AA87" i="34"/>
  <c r="Z87" i="34"/>
  <c r="Y87" i="34"/>
  <c r="X87" i="34"/>
  <c r="W87" i="34"/>
  <c r="V87" i="34"/>
  <c r="U87" i="34"/>
  <c r="T87" i="34"/>
  <c r="S87" i="34"/>
  <c r="R87" i="34"/>
  <c r="Q87" i="34"/>
  <c r="P87" i="34"/>
  <c r="O87" i="34"/>
  <c r="N87" i="34"/>
  <c r="M87" i="34"/>
  <c r="L87" i="34"/>
  <c r="K87" i="34"/>
  <c r="J87" i="34"/>
  <c r="I87" i="34"/>
  <c r="H87" i="34"/>
  <c r="G87" i="34"/>
  <c r="F87" i="34"/>
  <c r="E87" i="34"/>
  <c r="D87" i="34"/>
  <c r="C87" i="34"/>
  <c r="P102" i="34" l="1"/>
  <c r="P115" i="34" s="1"/>
  <c r="P117" i="34" s="1"/>
  <c r="H102" i="34"/>
  <c r="H115" i="34" s="1"/>
  <c r="H117" i="34" s="1"/>
  <c r="J102" i="34"/>
  <c r="J115" i="34" s="1"/>
  <c r="J117" i="34" s="1"/>
  <c r="R102" i="34"/>
  <c r="R115" i="34" s="1"/>
  <c r="R117" i="34" s="1"/>
  <c r="I102" i="34"/>
  <c r="I115" i="34" s="1"/>
  <c r="I117" i="34" s="1"/>
  <c r="K102" i="34"/>
  <c r="K115" i="34" s="1"/>
  <c r="K117" i="34" s="1"/>
  <c r="S102" i="34"/>
  <c r="D102" i="34"/>
  <c r="D115" i="34" s="1"/>
  <c r="D117" i="34" s="1"/>
  <c r="L102" i="34"/>
  <c r="L115" i="34" s="1"/>
  <c r="L117" i="34" s="1"/>
  <c r="T102" i="34"/>
  <c r="T115" i="34" s="1"/>
  <c r="T117" i="34" s="1"/>
  <c r="E102" i="34"/>
  <c r="E115" i="34" s="1"/>
  <c r="E117" i="34" s="1"/>
  <c r="M102" i="34"/>
  <c r="M115" i="34" s="1"/>
  <c r="M117" i="34" s="1"/>
  <c r="U102" i="34"/>
  <c r="U115" i="34" s="1"/>
  <c r="U117" i="34" s="1"/>
  <c r="F102" i="34"/>
  <c r="F115" i="34" s="1"/>
  <c r="F117" i="34" s="1"/>
  <c r="N102" i="34"/>
  <c r="N115" i="34" s="1"/>
  <c r="N117" i="34" s="1"/>
  <c r="V102" i="34"/>
  <c r="V115" i="34" s="1"/>
  <c r="V117" i="34" s="1"/>
  <c r="Q102" i="34"/>
  <c r="Q115" i="34" s="1"/>
  <c r="Q117" i="34" s="1"/>
  <c r="G102" i="34"/>
  <c r="G115" i="34" s="1"/>
  <c r="G117" i="34" s="1"/>
  <c r="O102" i="34"/>
  <c r="O115" i="34" s="1"/>
  <c r="O117" i="34" s="1"/>
  <c r="Y115" i="34"/>
  <c r="Y117" i="34" s="1"/>
  <c r="Z115" i="34"/>
  <c r="Z117" i="34" s="1"/>
  <c r="AB115" i="34"/>
  <c r="AB117" i="34" s="1"/>
  <c r="AC115" i="34"/>
  <c r="AC117" i="34" s="1"/>
  <c r="AA115" i="34"/>
  <c r="AA117" i="34" s="1"/>
  <c r="AB97" i="34"/>
  <c r="AC97" i="34" s="1"/>
  <c r="AD97" i="34" s="1"/>
  <c r="AE97" i="34" s="1"/>
  <c r="AF97" i="34" s="1"/>
  <c r="AG97" i="34" s="1"/>
  <c r="AH97" i="34" s="1"/>
  <c r="AI97" i="34" s="1"/>
  <c r="W99" i="34"/>
  <c r="W115" i="34" s="1"/>
  <c r="W117" i="34" s="1"/>
  <c r="AE99" i="34"/>
  <c r="X99" i="34"/>
  <c r="X115" i="34" s="1"/>
  <c r="X117" i="34" s="1"/>
  <c r="AF99" i="34"/>
  <c r="Y99" i="34"/>
  <c r="AH99" i="34"/>
  <c r="S99" i="34"/>
  <c r="S115" i="34" l="1"/>
  <c r="S117" i="34" s="1"/>
  <c r="AG115" i="34"/>
  <c r="AG117" i="34" s="1"/>
  <c r="AF115" i="34"/>
  <c r="AF117" i="34" s="1"/>
  <c r="AH115" i="34"/>
  <c r="AH117" i="34" s="1"/>
  <c r="AE115" i="34"/>
  <c r="AE117" i="34" s="1"/>
  <c r="AI115" i="34"/>
  <c r="AI117" i="34" s="1"/>
  <c r="AJ97" i="34"/>
  <c r="AD115" i="34"/>
  <c r="AD117" i="34" s="1"/>
  <c r="AK97" i="34" l="1"/>
  <c r="AJ115" i="34"/>
  <c r="AJ117" i="34" s="1"/>
  <c r="AL97" i="34" l="1"/>
  <c r="AL115" i="34" s="1"/>
  <c r="AL117" i="34" s="1"/>
  <c r="AK115" i="34"/>
  <c r="AK117" i="34" s="1"/>
</calcChain>
</file>

<file path=xl/sharedStrings.xml><?xml version="1.0" encoding="utf-8"?>
<sst xmlns="http://schemas.openxmlformats.org/spreadsheetml/2006/main" count="1276" uniqueCount="242">
  <si>
    <t xml:space="preserve">Research and development </t>
  </si>
  <si>
    <t>Sales and marketing</t>
  </si>
  <si>
    <t xml:space="preserve">General and administrative </t>
  </si>
  <si>
    <t>Restructuring</t>
  </si>
  <si>
    <t>Operating income</t>
  </si>
  <si>
    <t>Other income, net</t>
  </si>
  <si>
    <t>Income before income taxes</t>
  </si>
  <si>
    <t>Net income</t>
  </si>
  <si>
    <t>Revenue</t>
  </si>
  <si>
    <t>Provision for income taxes</t>
  </si>
  <si>
    <t>Gross margin</t>
  </si>
  <si>
    <t>Account group</t>
  </si>
  <si>
    <t>Account</t>
  </si>
  <si>
    <t>AccountID</t>
  </si>
  <si>
    <t>AccountGroupID</t>
  </si>
  <si>
    <t>Product revenue</t>
  </si>
  <si>
    <t>Service and other revenue</t>
  </si>
  <si>
    <t>Product cost</t>
  </si>
  <si>
    <t>Service and other costs</t>
  </si>
  <si>
    <t>2016-03</t>
  </si>
  <si>
    <t>2016-06</t>
  </si>
  <si>
    <t>2016-09</t>
  </si>
  <si>
    <t>2016-12</t>
  </si>
  <si>
    <t>2017-03</t>
  </si>
  <si>
    <t>2017-06</t>
  </si>
  <si>
    <t>2017-09</t>
  </si>
  <si>
    <t>2017-12</t>
  </si>
  <si>
    <t>2018-03</t>
  </si>
  <si>
    <t>2018-06</t>
  </si>
  <si>
    <t>2018-09</t>
  </si>
  <si>
    <t>2018-12</t>
  </si>
  <si>
    <t>2016-01</t>
  </si>
  <si>
    <t>2016-02</t>
  </si>
  <si>
    <t>2016-04</t>
  </si>
  <si>
    <t>2016-05</t>
  </si>
  <si>
    <t>2016-07</t>
  </si>
  <si>
    <t>2016-10</t>
  </si>
  <si>
    <t>2017-04</t>
  </si>
  <si>
    <t>2017-07</t>
  </si>
  <si>
    <t>2017-10</t>
  </si>
  <si>
    <t>2018-04</t>
  </si>
  <si>
    <t>2018-07</t>
  </si>
  <si>
    <t>2018-10</t>
  </si>
  <si>
    <t>2018-11</t>
  </si>
  <si>
    <t>2016-08</t>
  </si>
  <si>
    <t>2016-11</t>
  </si>
  <si>
    <t>2017-01</t>
  </si>
  <si>
    <t>2017-02</t>
  </si>
  <si>
    <t>2017-05</t>
  </si>
  <si>
    <t>2017-08</t>
  </si>
  <si>
    <t>2017-11</t>
  </si>
  <si>
    <t>2018-01</t>
  </si>
  <si>
    <t>2018-02</t>
  </si>
  <si>
    <t>2018-05</t>
  </si>
  <si>
    <t>2018-08</t>
  </si>
  <si>
    <t>Sample data for Zebra BI visuals for Power BI</t>
  </si>
  <si>
    <t>https://zebrabi.com/pbi</t>
  </si>
  <si>
    <t>BusinessUnitID</t>
  </si>
  <si>
    <t>Gross profit</t>
  </si>
  <si>
    <t>COGS</t>
  </si>
  <si>
    <t>Operating expenses</t>
  </si>
  <si>
    <t>Assets</t>
  </si>
  <si>
    <t>Inventory</t>
  </si>
  <si>
    <t>Long-term assets</t>
  </si>
  <si>
    <t>Current assets</t>
  </si>
  <si>
    <t>Long-term liabilities</t>
  </si>
  <si>
    <t>Current liabilities</t>
  </si>
  <si>
    <t>Accounts payable</t>
  </si>
  <si>
    <t>Common stock</t>
  </si>
  <si>
    <t>Equity</t>
  </si>
  <si>
    <t>Liabilities</t>
  </si>
  <si>
    <t>Equity investments</t>
  </si>
  <si>
    <t>Goodwill</t>
  </si>
  <si>
    <t>Other long-term assets</t>
  </si>
  <si>
    <t>Long-term debt</t>
  </si>
  <si>
    <t>Long-term income taxes</t>
  </si>
  <si>
    <t>Long-term unearned revenue</t>
  </si>
  <si>
    <t>Deferred income taxes</t>
  </si>
  <si>
    <t>Operating lease liabilities</t>
  </si>
  <si>
    <t>Other long-term liabilities</t>
  </si>
  <si>
    <t>Cash and cash equivalents</t>
  </si>
  <si>
    <t>Short-term investments</t>
  </si>
  <si>
    <t>Operating lease</t>
  </si>
  <si>
    <t>Account receivable</t>
  </si>
  <si>
    <t>Property and equipment</t>
  </si>
  <si>
    <t>Current portion of long-term debt</t>
  </si>
  <si>
    <t>Accrued compensation</t>
  </si>
  <si>
    <t>Short-term income taxes</t>
  </si>
  <si>
    <t>Short-term unearned revenue</t>
  </si>
  <si>
    <t>Other assets</t>
  </si>
  <si>
    <t>Other liabilities</t>
  </si>
  <si>
    <t>Other equities</t>
  </si>
  <si>
    <t>Account type</t>
  </si>
  <si>
    <t>Intangible assets</t>
  </si>
  <si>
    <t>Retained earnings</t>
  </si>
  <si>
    <t>AccountTypeID</t>
  </si>
  <si>
    <t>Operations</t>
  </si>
  <si>
    <t>Financials</t>
  </si>
  <si>
    <t>ReportType</t>
  </si>
  <si>
    <t>P&amp;L</t>
  </si>
  <si>
    <t>BalanceSheet</t>
  </si>
  <si>
    <t>ReportTypeID</t>
  </si>
  <si>
    <t>Proceeds from issuance of debt</t>
  </si>
  <si>
    <t>Repayments of debt</t>
  </si>
  <si>
    <t>Common stock issued</t>
  </si>
  <si>
    <t>Common stock repurchased</t>
  </si>
  <si>
    <t>Common stock cash dividends paid</t>
  </si>
  <si>
    <t>Other, net</t>
  </si>
  <si>
    <t>Additions to property and equipment</t>
  </si>
  <si>
    <t>Purchases of investments</t>
  </si>
  <si>
    <t>Maturities of investments</t>
  </si>
  <si>
    <t>Sales of investments</t>
  </si>
  <si>
    <t>Securities lending payable</t>
  </si>
  <si>
    <t>Adjusted</t>
  </si>
  <si>
    <t>Changes in assets and liabilities</t>
  </si>
  <si>
    <t>Other current liabilities</t>
  </si>
  <si>
    <t>Income taxes</t>
  </si>
  <si>
    <t>Unearned revenue</t>
  </si>
  <si>
    <t>Repayments of short-term debt</t>
  </si>
  <si>
    <t>Acquisition</t>
  </si>
  <si>
    <t>Net cash used in investing</t>
  </si>
  <si>
    <t>Other current assets</t>
  </si>
  <si>
    <t>Inventories</t>
  </si>
  <si>
    <t>Accounts receivable</t>
  </si>
  <si>
    <t>Investments and derivatives</t>
  </si>
  <si>
    <t>Stock-based compensation expense</t>
  </si>
  <si>
    <t>Depreciation, amortization, and other</t>
  </si>
  <si>
    <t>Cash - change</t>
  </si>
  <si>
    <t>Cash - BOP</t>
  </si>
  <si>
    <t>Cash - EOP</t>
  </si>
  <si>
    <t>Deferred income tax</t>
  </si>
  <si>
    <t>Other long term assets</t>
  </si>
  <si>
    <t>Other long term liabilities</t>
  </si>
  <si>
    <t>Accounts payables</t>
  </si>
  <si>
    <t>Net income FCF</t>
  </si>
  <si>
    <t>,</t>
  </si>
  <si>
    <t xml:space="preserve">CF from Operations </t>
  </si>
  <si>
    <t>CF from Financing</t>
  </si>
  <si>
    <t>CF from Investing</t>
  </si>
  <si>
    <t>Balance Sheet</t>
  </si>
  <si>
    <t>Cash Flow</t>
  </si>
  <si>
    <t>Net cash flow</t>
  </si>
  <si>
    <t>Business unit</t>
  </si>
  <si>
    <t>Account subgroup</t>
  </si>
  <si>
    <t>AccountSubGroupID</t>
  </si>
  <si>
    <t>Scenario</t>
  </si>
  <si>
    <t>AC</t>
  </si>
  <si>
    <t>PL</t>
  </si>
  <si>
    <t>FC</t>
  </si>
  <si>
    <t>Cash BOP</t>
  </si>
  <si>
    <t>Cash EOP</t>
  </si>
  <si>
    <t>IsKPI</t>
  </si>
  <si>
    <t>2023-01</t>
  </si>
  <si>
    <t>2023-02</t>
  </si>
  <si>
    <t>2023-03</t>
  </si>
  <si>
    <t>2023-04</t>
  </si>
  <si>
    <t>2023-05</t>
  </si>
  <si>
    <t>2023-06</t>
  </si>
  <si>
    <t>2023-07</t>
  </si>
  <si>
    <t>2023-08</t>
  </si>
  <si>
    <t>2023-09</t>
  </si>
  <si>
    <t>2023-10</t>
  </si>
  <si>
    <t>2023-11</t>
  </si>
  <si>
    <t>2023-12</t>
  </si>
  <si>
    <t>Mobile</t>
  </si>
  <si>
    <t>Comp</t>
  </si>
  <si>
    <t>Audio</t>
  </si>
  <si>
    <t>Wearable</t>
  </si>
  <si>
    <t>Date</t>
  </si>
  <si>
    <t>Comment (Account)</t>
  </si>
  <si>
    <t>Comment (Account group)</t>
  </si>
  <si>
    <t>Comment (Account subgroup)</t>
  </si>
  <si>
    <r>
      <t xml:space="preserve">To link this workbook to Power BI, open "Financial statements.pbix" file in your Power BI and click </t>
    </r>
    <r>
      <rPr>
        <b/>
        <sz val="10"/>
        <color theme="1"/>
        <rFont val="Segoe UI"/>
        <family val="2"/>
        <charset val="238"/>
      </rPr>
      <t>Transform data</t>
    </r>
    <r>
      <rPr>
        <sz val="10"/>
        <color theme="1"/>
        <rFont val="Segoe UI"/>
        <family val="2"/>
      </rPr>
      <t xml:space="preserve"> ➡️</t>
    </r>
    <r>
      <rPr>
        <b/>
        <sz val="10"/>
        <color theme="1"/>
        <rFont val="Segoe UI"/>
        <family val="2"/>
      </rPr>
      <t>Edit parameters</t>
    </r>
    <r>
      <rPr>
        <sz val="10"/>
        <color theme="1"/>
        <rFont val="Segoe UI"/>
        <family val="2"/>
      </rPr>
      <t>:</t>
    </r>
  </si>
  <si>
    <t>➡️</t>
  </si>
  <si>
    <t>Enter the location (folder path) to the folder where these Excel files reside (it must end with \ character):</t>
  </si>
  <si>
    <t>Income Statement</t>
  </si>
  <si>
    <t>Category Class</t>
  </si>
  <si>
    <t>-</t>
  </si>
  <si>
    <t>=</t>
  </si>
  <si>
    <t>2024-01</t>
  </si>
  <si>
    <t>2024-02</t>
  </si>
  <si>
    <t>2024-03</t>
  </si>
  <si>
    <t>2024-04</t>
  </si>
  <si>
    <t>2024-05</t>
  </si>
  <si>
    <t>2024-06</t>
  </si>
  <si>
    <t>2024-07</t>
  </si>
  <si>
    <t>2024-08</t>
  </si>
  <si>
    <t>2024-09</t>
  </si>
  <si>
    <t>2024-10</t>
  </si>
  <si>
    <t>2024-11</t>
  </si>
  <si>
    <t>2024-12</t>
  </si>
  <si>
    <t>2025-01</t>
  </si>
  <si>
    <t>2025-02</t>
  </si>
  <si>
    <t>2025-03</t>
  </si>
  <si>
    <t>2025-04</t>
  </si>
  <si>
    <t>2025-05</t>
  </si>
  <si>
    <t>2025-06</t>
  </si>
  <si>
    <t>2025-07</t>
  </si>
  <si>
    <t>2025-08</t>
  </si>
  <si>
    <t>2025-09</t>
  </si>
  <si>
    <t>2025-10</t>
  </si>
  <si>
    <t>2025-11</t>
  </si>
  <si>
    <t>2025-12</t>
  </si>
  <si>
    <t>CalcID</t>
  </si>
  <si>
    <t>Period Calculation</t>
  </si>
  <si>
    <t>Delays in onboarding new service clients impacted revenue recognition.</t>
  </si>
  <si>
    <t>Strong demand for new SKUs and regional sales push outperformed plan.</t>
  </si>
  <si>
    <t>Supplier discounts and leaner production reduced unit costs.</t>
  </si>
  <si>
    <t>Better-than-expected margins driven by pricing and cost efficiencies</t>
  </si>
  <si>
    <t>Q4 price cuts and weaker service performance are expected to put pressure on margins.</t>
  </si>
  <si>
    <t>Delayed initiatives and travel savings expected to lower the expenses by Year end.</t>
  </si>
  <si>
    <t>Key client renewal postponed to May due to legal review delay.</t>
  </si>
  <si>
    <t>Strong Q4 consulting demand and onboarding of two large accounts expected.</t>
  </si>
  <si>
    <t>Raw material prices spiked due to supplier issues in Asia.</t>
  </si>
  <si>
    <t>Timing shift in marketing campaign and delayed R&amp;D contract start.</t>
  </si>
  <si>
    <t>Margin gains from pricing improvements and disciplined cost management.</t>
  </si>
  <si>
    <t>Spike in material prices and expedited shipping fees for key orders.</t>
  </si>
  <si>
    <t>Delayed hiring and project-based contractor shift reduced June spend.</t>
  </si>
  <si>
    <t>Underutilized marketing budget and lower R&amp;D spend drove savings.</t>
  </si>
  <si>
    <t>Gross margin compression outweighed OPEX savings.</t>
  </si>
  <si>
    <t>Missed renewals and delayed enterprise rollout impacted topline.</t>
  </si>
  <si>
    <t>Increase driven by raw material inflation and unplanned rework costs.</t>
  </si>
  <si>
    <t>Margin erosion due to rising COGS and underperforming service revenue.</t>
  </si>
  <si>
    <t xml:space="preserve"> Temporary staffing and pre-event spending exceeded monthly budget.</t>
  </si>
  <si>
    <t>Tax correction for previous quarter's underestimation.</t>
  </si>
  <si>
    <t>Profit shortfall due to lower revenue and higher cost base.</t>
  </si>
  <si>
    <t>Fewer capitalized assets and amortization events than forecasted.</t>
  </si>
  <si>
    <t>Fewer upfront customer payments received than expected.</t>
  </si>
  <si>
    <t>Planned buyback deferred to Q2 to preserve liquidity.</t>
  </si>
  <si>
    <t>No new strategic investment opportunities identified in March.</t>
  </si>
  <si>
    <t>Drop driven by weaker earnings and lower unearned revenue inflow.</t>
  </si>
  <si>
    <t>Planned divestments deferred to next quarter.</t>
  </si>
  <si>
    <t>Strategic pause on new investments preserved liquidity.</t>
  </si>
  <si>
    <t>Decline driven by lower net income and elevated tax outflows.</t>
  </si>
  <si>
    <t>Higher-than-expected inflow from equity issuance and deferred repayments.</t>
  </si>
  <si>
    <t>Facility investments delayed due to vendor rescheduling.</t>
  </si>
  <si>
    <t>Planned asset sales postponed due to unfavorable market conditions.</t>
  </si>
  <si>
    <t xml:space="preserve"> Higher dividend payout due to board-approved increase and timing shift.</t>
  </si>
  <si>
    <t>Product line upgrade accelerated sales beyond forecast.</t>
  </si>
  <si>
    <t>Increased staffing and upfront investment in new AI feature.</t>
  </si>
  <si>
    <t>Lower support volume and temporary outsourcing freeze reduced costs.</t>
  </si>
  <si>
    <t xml:space="preserve"> R&amp;D overspend offset gross margin gains, slightly missing profit target.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</si>
</sst>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2"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_);\(#,##0.0\)"/>
    <numFmt numFmtId="169" formatCode="#,##0.0\ ;\(#,##0.0\)"/>
    <numFmt numFmtId="170" formatCode="#,##0\ ;\(#,##0.0\)"/>
    <numFmt numFmtId="171" formatCode="&quot;$&quot;0.00_)"/>
    <numFmt numFmtId="172" formatCode="#,##0&quot;%&quot;"/>
    <numFmt numFmtId="173" formatCode="#,##0___);\(#,##0.00\)"/>
    <numFmt numFmtId="174" formatCode="0%;\(0%\)"/>
    <numFmt numFmtId="175" formatCode="_(* #,##0,,_);_(* \(#,##0,,\);_(* &quot;-&quot;_)"/>
    <numFmt numFmtId="176" formatCode="_(* #,##0_);[Red]_(* \(#,##0\);_(* &quot;&quot;&quot;&quot;&quot;&quot;&quot;&quot;\ \-\ &quot;&quot;&quot;&quot;&quot;&quot;&quot;&quot;_);_(@_)"/>
    <numFmt numFmtId="177" formatCode="_(* #,##0,_);[Red]_(* \(#,##0,\);_(* &quot;&quot;&quot;&quot;&quot;&quot;&quot;&quot;\ \-\ &quot;&quot;&quot;&quot;&quot;&quot;&quot;&quot;_);_(@_)"/>
    <numFmt numFmtId="178" formatCode="0%;\(0%\);;"/>
    <numFmt numFmtId="179" formatCode="0%;\(0%\);&quot;-&quot;"/>
    <numFmt numFmtId="180" formatCode="#,##0_);[Red]\(#,##0\);&quot;-&quot;"/>
    <numFmt numFmtId="181" formatCode="*-"/>
    <numFmt numFmtId="182" formatCode="#,##0;\-#,##0;&quot;-&quot;"/>
    <numFmt numFmtId="183" formatCode="_._.&quot;$&quot;* \(#,##0\)_%;_._.&quot;$&quot;* #,##0_)_%;_._.&quot;$&quot;* 0_)_%;_._.@_)_%"/>
    <numFmt numFmtId="184" formatCode="_._.* \(#,##0\)_%;_._.* #,##0_)_%;_._.* 0_)_%;_._.@_)_%"/>
    <numFmt numFmtId="185" formatCode="&quot;$&quot;#,##0;\-&quot;$&quot;#,##0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#,##0;\(#,##0\)"/>
    <numFmt numFmtId="189" formatCode="&quot;SFr.&quot;\ #,##0.00;&quot;SFr.&quot;\ \-#,##0.00"/>
    <numFmt numFmtId="190" formatCode="#,##0.00;\-#,##0.00;&quot;-&quot;"/>
    <numFmt numFmtId="191" formatCode="* #,##0.00_);\(#,##0.00\)"/>
    <numFmt numFmtId="192" formatCode="_([$€-2]* #,##0.00_);_([$€-2]* \(#,##0.00\);_([$€-2]* &quot;-&quot;??_)"/>
    <numFmt numFmtId="193" formatCode="0.0_)\%;\(0.0\)\%;0.0_)\%;@_)_%"/>
    <numFmt numFmtId="194" formatCode="#,##0.0_)_%;\(#,##0.0\)_%;0.0_)_%;@_)_%"/>
    <numFmt numFmtId="195" formatCode="#,##0.0_);\(#,##0.0\);#,##0.0_);@_)"/>
    <numFmt numFmtId="196" formatCode="&quot;$&quot;_(#,##0.00_);&quot;$&quot;\(#,##0.00\);&quot;$&quot;_(0.00_);@_)"/>
    <numFmt numFmtId="197" formatCode="#,##0.00_);\(#,##0.00\);0.00_);@_)"/>
    <numFmt numFmtId="198" formatCode="\€_(#,##0.00_);\€\(#,##0.00\);\€_(0.00_);@_)"/>
    <numFmt numFmtId="199" formatCode="#,##0_)\x;\(#,##0\)\x;0_)\x;@_)_x"/>
    <numFmt numFmtId="200" formatCode="#,##0_)_x;\(#,##0\)_x;0_)_x;@_)_x"/>
    <numFmt numFmtId="201" formatCode="#,##0.0000;\-#,##0.0000"/>
    <numFmt numFmtId="202" formatCode="#,##0.000000;\-#,##0.000000"/>
    <numFmt numFmtId="203" formatCode="#,##0.0;\-#,##0.0"/>
    <numFmt numFmtId="204" formatCode="#,##0.000;\-#,##0.000"/>
    <numFmt numFmtId="205" formatCode="#,##0.00000;\-#,##0.00000"/>
    <numFmt numFmtId="206" formatCode="#,##0.0000000;\-#,##0.0000000"/>
    <numFmt numFmtId="207" formatCode="#,##0.00000000;\-#,##0.00000000"/>
    <numFmt numFmtId="208" formatCode="#,##0.000000000;\-#,##0.000000000"/>
    <numFmt numFmtId="209" formatCode="#,##0.0000000000;\-#,##0.0000000000"/>
    <numFmt numFmtId="210" formatCode="_-* #,##0\ _D_M_-;\-* #,##0\ _D_M_-;_-* &quot;-&quot;\ _D_M_-;_-@_-"/>
    <numFmt numFmtId="211" formatCode="_-* #,##0.00\ _D_M_-;\-* #,##0.00\ _D_M_-;_-* &quot;-&quot;??\ _D_M_-;_-@_-"/>
    <numFmt numFmtId="212" formatCode="_-* #,##0\ &quot;DM&quot;_-;\-* #,##0\ &quot;DM&quot;_-;_-* &quot;-&quot;\ &quot;DM&quot;_-;_-@_-"/>
    <numFmt numFmtId="213" formatCode="_-* #,##0.00\ &quot;DM&quot;_-;\-* #,##0.00\ &quot;DM&quot;_-;_-* &quot;-&quot;??\ &quot;DM&quot;_-;_-@_-"/>
    <numFmt numFmtId="214" formatCode="0.0"/>
    <numFmt numFmtId="215" formatCode="0.000000"/>
    <numFmt numFmtId="216" formatCode="_(* #,##0.0_);_(* \(#,##0.0\);_(* &quot;-&quot;??_);_(@_)"/>
    <numFmt numFmtId="217" formatCode="&quot;£&quot;#,##0;[Red]\-&quot;£&quot;#,##0"/>
    <numFmt numFmtId="218" formatCode="0.00_);[Red]\(0.00\)"/>
    <numFmt numFmtId="219" formatCode="&quot;£&quot;#,##0.00;[Red]\-&quot;£&quot;#,##0.00"/>
    <numFmt numFmtId="220" formatCode="_(* #,##0.000_);_(* \(#,##0.000\);_(* &quot;-&quot;_);_(@_)"/>
    <numFmt numFmtId="221" formatCode="_-&quot;£&quot;* #,##0_-;\-&quot;£&quot;* #,##0_-;_-&quot;£&quot;* &quot;-&quot;_-;_-@_-"/>
    <numFmt numFmtId="222" formatCode="_(&quot;$&quot;* #,##0,_);_(&quot;$&quot;* \(#,##0,\);_(&quot;$&quot;* &quot;-&quot;_);_(@_)"/>
    <numFmt numFmtId="223" formatCode="&quot;SFr.&quot;#,##0;[Red]&quot;SFr.&quot;\-#,##0"/>
    <numFmt numFmtId="224" formatCode="_-&quot;£&quot;* #,##0.00_-;\-&quot;£&quot;* #,##0.00_-;_-&quot;£&quot;* &quot;-&quot;??_-;_-@_-"/>
    <numFmt numFmtId="225" formatCode="#,##0;[Red]\(#,##0\)"/>
  </numFmts>
  <fonts count="62" x14ac:knownFonts="1"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Tms Rmn"/>
    </font>
    <font>
      <sz val="10"/>
      <name val="Helv"/>
    </font>
    <font>
      <sz val="10"/>
      <name val="Arial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8"/>
      <name val="Helv"/>
    </font>
    <font>
      <b/>
      <sz val="12"/>
      <name val="Tms Rmn"/>
    </font>
    <font>
      <b/>
      <i/>
      <sz val="12"/>
      <name val="Tms Rmn"/>
    </font>
    <font>
      <b/>
      <sz val="10"/>
      <name val="MS Sans Serif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0"/>
      <name val="MS Sans Serif"/>
      <family val="2"/>
    </font>
    <font>
      <b/>
      <sz val="14"/>
      <name val="Arial"/>
      <family val="2"/>
    </font>
    <font>
      <sz val="11"/>
      <color indexed="12"/>
      <name val="Times New Roman"/>
      <family val="1"/>
    </font>
    <font>
      <sz val="11"/>
      <name val="Times New Roman"/>
      <family val="1"/>
    </font>
    <font>
      <sz val="10"/>
      <color indexed="12"/>
      <name val="Helv"/>
    </font>
    <font>
      <sz val="8"/>
      <color indexed="18"/>
      <name val="Helv"/>
    </font>
    <font>
      <b/>
      <u/>
      <sz val="10"/>
      <color indexed="8"/>
      <name val="Times New Roman"/>
      <family val="1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name val="Tms Rmn"/>
    </font>
    <font>
      <sz val="12"/>
      <name val="Times New Roman"/>
      <family val="1"/>
    </font>
    <font>
      <sz val="7"/>
      <name val="Small Fonts"/>
      <family val="2"/>
    </font>
    <font>
      <b/>
      <u/>
      <sz val="26"/>
      <color indexed="9"/>
      <name val="Arial"/>
      <family val="2"/>
    </font>
    <font>
      <sz val="12"/>
      <name val="Helv"/>
    </font>
    <font>
      <sz val="10"/>
      <color theme="1"/>
      <name val="Arial"/>
      <family val="2"/>
    </font>
    <font>
      <sz val="10"/>
      <name val="Helv"/>
      <family val="2"/>
    </font>
    <font>
      <u/>
      <sz val="11"/>
      <color theme="10"/>
      <name val="Calibri"/>
      <family val="2"/>
    </font>
    <font>
      <u/>
      <sz val="10"/>
      <color theme="10"/>
      <name val="Trebuchet MS"/>
      <family val="2"/>
    </font>
    <font>
      <sz val="12"/>
      <name val="Helv"/>
      <family val="2"/>
    </font>
    <font>
      <sz val="10"/>
      <name val="Trebuchet MS"/>
      <family val="2"/>
    </font>
    <font>
      <sz val="10"/>
      <name val="Tms Rmn"/>
      <family val="1"/>
    </font>
    <font>
      <sz val="10"/>
      <color theme="1"/>
      <name val="Segoe U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666666"/>
      <name val="Segoe UI"/>
      <family val="2"/>
    </font>
    <font>
      <b/>
      <sz val="10"/>
      <color theme="0"/>
      <name val="Segoe UI"/>
      <family val="2"/>
    </font>
    <font>
      <sz val="18"/>
      <color theme="1"/>
      <name val="Segoe UI"/>
      <family val="2"/>
    </font>
    <font>
      <sz val="10"/>
      <color rgb="FF666666"/>
      <name val="Segoe UI"/>
      <family val="2"/>
      <charset val="238"/>
    </font>
    <font>
      <sz val="10"/>
      <color theme="1"/>
      <name val="Segoe UI"/>
      <family val="2"/>
      <charset val="238"/>
    </font>
    <font>
      <u/>
      <sz val="11"/>
      <color theme="10"/>
      <name val="Calibri"/>
      <family val="2"/>
      <scheme val="minor"/>
    </font>
    <font>
      <b/>
      <sz val="10"/>
      <color theme="1"/>
      <name val="Segoe UI"/>
      <family val="2"/>
      <charset val="238"/>
    </font>
    <font>
      <b/>
      <sz val="10"/>
      <color rgb="FF666666"/>
      <name val="Segoe UI"/>
      <family val="2"/>
    </font>
    <font>
      <sz val="10"/>
      <color rgb="FFFF0000"/>
      <name val="Segoe UI"/>
      <family val="2"/>
    </font>
    <font>
      <b/>
      <sz val="10"/>
      <color rgb="FFFF0000"/>
      <name val="Segoe UI"/>
      <family val="2"/>
    </font>
    <font>
      <b/>
      <sz val="10"/>
      <color theme="1"/>
      <name val="Segoe UI"/>
      <family val="2"/>
    </font>
    <font>
      <b/>
      <sz val="10"/>
      <color theme="0"/>
      <name val="Segoe UI"/>
      <family val="2"/>
      <charset val="238"/>
    </font>
    <font>
      <sz val="8"/>
      <name val="Calibri"/>
      <family val="2"/>
      <scheme val="minor"/>
    </font>
    <font>
      <sz val="8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FACD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25">
    <xf numFmtId="0" fontId="0" fillId="0" borderId="0"/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2" borderId="0" applyNumberFormat="0" applyFont="0" applyAlignment="0" applyProtection="0"/>
    <xf numFmtId="199" fontId="5" fillId="0" borderId="0" applyFont="0" applyFill="0" applyBorder="0" applyAlignment="0" applyProtection="0"/>
    <xf numFmtId="200" fontId="5" fillId="0" borderId="0" applyFont="0" applyFill="0" applyBorder="0" applyProtection="0">
      <alignment horizontal="right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8" fillId="0" borderId="1" applyNumberFormat="0" applyFill="0" applyAlignment="0" applyProtection="0"/>
    <xf numFmtId="0" fontId="9" fillId="0" borderId="2" applyNumberFormat="0" applyFill="0" applyProtection="0">
      <alignment horizontal="center"/>
    </xf>
    <xf numFmtId="0" fontId="9" fillId="0" borderId="0" applyNumberFormat="0" applyFill="0" applyBorder="0" applyProtection="0">
      <alignment horizontal="left"/>
    </xf>
    <xf numFmtId="0" fontId="10" fillId="0" borderId="0" applyNumberFormat="0" applyFill="0" applyBorder="0" applyProtection="0">
      <alignment horizontal="centerContinuous"/>
    </xf>
    <xf numFmtId="0" fontId="32" fillId="0" borderId="0" applyNumberFormat="0" applyFill="0" applyBorder="0" applyAlignment="0" applyProtection="0"/>
    <xf numFmtId="191" fontId="11" fillId="0" borderId="0">
      <alignment horizontal="center"/>
    </xf>
    <xf numFmtId="37" fontId="12" fillId="0" borderId="0"/>
    <xf numFmtId="37" fontId="13" fillId="0" borderId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4" fillId="0" borderId="3" applyAlignment="0" applyProtection="0"/>
    <xf numFmtId="185" fontId="14" fillId="0" borderId="3" applyAlignment="0" applyProtection="0"/>
    <xf numFmtId="185" fontId="14" fillId="0" borderId="3" applyAlignment="0" applyProtection="0"/>
    <xf numFmtId="185" fontId="1" fillId="0" borderId="0" applyAlignment="0" applyProtection="0"/>
    <xf numFmtId="182" fontId="2" fillId="0" borderId="0" applyFill="0" applyBorder="0" applyAlignment="0"/>
    <xf numFmtId="175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8" fontId="5" fillId="0" borderId="0" applyFill="0" applyBorder="0" applyAlignment="0"/>
    <xf numFmtId="182" fontId="2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0" fontId="15" fillId="0" borderId="0" applyFill="0" applyBorder="0" applyProtection="0">
      <alignment horizontal="center"/>
      <protection locked="0"/>
    </xf>
    <xf numFmtId="0" fontId="4" fillId="0" borderId="0"/>
    <xf numFmtId="170" fontId="4" fillId="0" borderId="4"/>
    <xf numFmtId="214" fontId="1" fillId="0" borderId="0"/>
    <xf numFmtId="214" fontId="1" fillId="0" borderId="0"/>
    <xf numFmtId="182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7" fontId="5" fillId="0" borderId="0" applyFont="0" applyFill="0" applyBorder="0" applyAlignment="0" applyProtection="0">
      <alignment wrapText="1"/>
    </xf>
    <xf numFmtId="167" fontId="5" fillId="0" borderId="0" applyFont="0" applyFill="0" applyBorder="0" applyAlignment="0" applyProtection="0">
      <alignment wrapText="1"/>
    </xf>
    <xf numFmtId="167" fontId="5" fillId="0" borderId="0" applyFont="0" applyFill="0" applyBorder="0" applyAlignment="0" applyProtection="0">
      <alignment wrapText="1"/>
    </xf>
    <xf numFmtId="4" fontId="4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Fill="0" applyBorder="0" applyAlignment="0" applyProtection="0">
      <protection locked="0"/>
    </xf>
    <xf numFmtId="190" fontId="5" fillId="0" borderId="0">
      <alignment horizontal="center"/>
    </xf>
    <xf numFmtId="184" fontId="20" fillId="0" borderId="0" applyFill="0" applyBorder="0" applyProtection="0"/>
    <xf numFmtId="183" fontId="21" fillId="0" borderId="0" applyFont="0" applyFill="0" applyBorder="0" applyAlignment="0" applyProtection="0"/>
    <xf numFmtId="171" fontId="22" fillId="0" borderId="5">
      <protection hidden="1"/>
    </xf>
    <xf numFmtId="17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" fontId="11" fillId="0" borderId="0"/>
    <xf numFmtId="14" fontId="23" fillId="0" borderId="0">
      <alignment horizontal="center"/>
    </xf>
    <xf numFmtId="14" fontId="2" fillId="0" borderId="0" applyFill="0" applyBorder="0" applyAlignment="0"/>
    <xf numFmtId="15" fontId="24" fillId="3" borderId="0" applyNumberFormat="0" applyFont="0" applyFill="0" applyBorder="0" applyAlignment="0">
      <alignment horizontal="center" wrapText="1"/>
    </xf>
    <xf numFmtId="0" fontId="2" fillId="0" borderId="6" applyNumberFormat="0" applyFill="0" applyBorder="0" applyAlignment="0" applyProtection="0"/>
    <xf numFmtId="189" fontId="4" fillId="0" borderId="0" applyFont="0" applyFill="0" applyBorder="0" applyAlignment="0" applyProtection="0"/>
    <xf numFmtId="188" fontId="21" fillId="0" borderId="0" applyFont="0" applyFill="0" applyBorder="0" applyAlignment="0" applyProtection="0"/>
    <xf numFmtId="182" fontId="25" fillId="0" borderId="0" applyFill="0" applyBorder="0" applyAlignment="0"/>
    <xf numFmtId="175" fontId="5" fillId="0" borderId="0" applyFill="0" applyBorder="0" applyAlignment="0"/>
    <xf numFmtId="182" fontId="25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171" fontId="22" fillId="0" borderId="5">
      <protection hidden="1"/>
    </xf>
    <xf numFmtId="192" fontId="5" fillId="0" borderId="0" applyFont="0" applyFill="0" applyBorder="0" applyAlignment="0" applyProtection="0"/>
    <xf numFmtId="38" fontId="26" fillId="3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14" fontId="16" fillId="4" borderId="5">
      <alignment horizontal="center" vertical="center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Fill="0" applyAlignment="0" applyProtection="0">
      <protection locked="0"/>
    </xf>
    <xf numFmtId="0" fontId="15" fillId="0" borderId="4" applyFill="0" applyAlignment="0" applyProtection="0">
      <protection locked="0"/>
    </xf>
    <xf numFmtId="10" fontId="26" fillId="5" borderId="6" applyNumberFormat="0" applyBorder="0" applyAlignment="0" applyProtection="0"/>
    <xf numFmtId="182" fontId="28" fillId="0" borderId="0" applyFill="0" applyBorder="0" applyAlignment="0"/>
    <xf numFmtId="175" fontId="5" fillId="0" borderId="0" applyFill="0" applyBorder="0" applyAlignment="0"/>
    <xf numFmtId="182" fontId="28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210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38" fontId="17" fillId="0" borderId="0" applyFont="0" applyFill="0" applyBorder="0" applyAlignment="0" applyProtection="0"/>
    <xf numFmtId="40" fontId="17" fillId="0" borderId="0" applyFont="0" applyFill="0" applyBorder="0" applyAlignment="0" applyProtection="0"/>
    <xf numFmtId="212" fontId="5" fillId="0" borderId="0" applyFont="0" applyFill="0" applyBorder="0" applyAlignment="0" applyProtection="0"/>
    <xf numFmtId="213" fontId="5" fillId="0" borderId="0" applyFont="0" applyFill="0" applyBorder="0" applyAlignment="0" applyProtection="0"/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1" fillId="0" borderId="4"/>
    <xf numFmtId="37" fontId="33" fillId="0" borderId="0"/>
    <xf numFmtId="169" fontId="4" fillId="0" borderId="0"/>
    <xf numFmtId="169" fontId="1" fillId="0" borderId="0"/>
    <xf numFmtId="174" fontId="5" fillId="0" borderId="0"/>
    <xf numFmtId="37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/>
    <xf numFmtId="37" fontId="3" fillId="0" borderId="0"/>
    <xf numFmtId="37" fontId="3" fillId="0" borderId="0"/>
    <xf numFmtId="37" fontId="1" fillId="0" borderId="0"/>
    <xf numFmtId="37" fontId="1" fillId="0" borderId="0"/>
    <xf numFmtId="37" fontId="5" fillId="0" borderId="0"/>
    <xf numFmtId="209" fontId="5" fillId="0" borderId="0"/>
    <xf numFmtId="203" fontId="5" fillId="0" borderId="0"/>
    <xf numFmtId="39" fontId="5" fillId="0" borderId="0"/>
    <xf numFmtId="204" fontId="5" fillId="0" borderId="0"/>
    <xf numFmtId="201" fontId="5" fillId="0" borderId="0"/>
    <xf numFmtId="205" fontId="5" fillId="0" borderId="0"/>
    <xf numFmtId="202" fontId="5" fillId="0" borderId="0"/>
    <xf numFmtId="206" fontId="5" fillId="0" borderId="0"/>
    <xf numFmtId="207" fontId="5" fillId="0" borderId="0"/>
    <xf numFmtId="208" fontId="5" fillId="0" borderId="0"/>
    <xf numFmtId="173" fontId="17" fillId="0" borderId="0"/>
    <xf numFmtId="172" fontId="22" fillId="0" borderId="0">
      <protection hidden="1"/>
    </xf>
    <xf numFmtId="178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9" applyNumberFormat="0" applyBorder="0"/>
    <xf numFmtId="168" fontId="11" fillId="0" borderId="0"/>
    <xf numFmtId="0" fontId="34" fillId="6" borderId="10" applyNumberFormat="0" applyFont="0" applyFill="0" applyAlignment="0">
      <alignment horizontal="center" vertical="center"/>
    </xf>
    <xf numFmtId="182" fontId="29" fillId="0" borderId="0" applyFill="0" applyBorder="0" applyAlignment="0"/>
    <xf numFmtId="175" fontId="5" fillId="0" borderId="0" applyFill="0" applyBorder="0" applyAlignment="0"/>
    <xf numFmtId="182" fontId="29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37" fontId="3" fillId="0" borderId="11"/>
    <xf numFmtId="0" fontId="35" fillId="0" borderId="0"/>
    <xf numFmtId="0" fontId="4" fillId="0" borderId="0"/>
    <xf numFmtId="0" fontId="17" fillId="0" borderId="0"/>
    <xf numFmtId="49" fontId="2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49" fontId="5" fillId="0" borderId="0"/>
    <xf numFmtId="0" fontId="30" fillId="0" borderId="0" applyFill="0" applyBorder="0" applyProtection="0">
      <alignment horizontal="left" vertical="top"/>
    </xf>
    <xf numFmtId="40" fontId="3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3" fillId="0" borderId="4"/>
    <xf numFmtId="37" fontId="3" fillId="0" borderId="12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5" fillId="0" borderId="0"/>
    <xf numFmtId="37" fontId="5" fillId="0" borderId="0"/>
    <xf numFmtId="39" fontId="5" fillId="0" borderId="0"/>
    <xf numFmtId="0" fontId="37" fillId="0" borderId="0"/>
    <xf numFmtId="215" fontId="5" fillId="0" borderId="0" applyFill="0" applyBorder="0" applyAlignment="0"/>
    <xf numFmtId="216" fontId="5" fillId="0" borderId="0" applyFill="0" applyBorder="0" applyAlignment="0"/>
    <xf numFmtId="217" fontId="5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0" fontId="37" fillId="0" borderId="4"/>
    <xf numFmtId="220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6" fillId="0" borderId="0" applyFont="0" applyFill="0" applyBorder="0" applyAlignment="0" applyProtection="0"/>
    <xf numFmtId="216" fontId="5" fillId="0" borderId="0" applyFont="0" applyFill="0" applyBorder="0" applyAlignment="0" applyProtection="0"/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3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>
      <alignment wrapText="1"/>
    </xf>
    <xf numFmtId="0" fontId="4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6" fillId="0" borderId="0"/>
    <xf numFmtId="0" fontId="1" fillId="0" borderId="0"/>
    <xf numFmtId="0" fontId="5" fillId="0" borderId="0">
      <alignment wrapText="1"/>
    </xf>
    <xf numFmtId="219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4" fontId="5" fillId="0" borderId="0" applyFill="0" applyBorder="0" applyAlignment="0"/>
    <xf numFmtId="225" fontId="5" fillId="0" borderId="0" applyFill="0" applyBorder="0" applyAlignment="0"/>
    <xf numFmtId="37" fontId="42" fillId="0" borderId="0"/>
    <xf numFmtId="4" fontId="37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9" fontId="44" fillId="0" borderId="0" applyFont="0" applyFill="0" applyBorder="0" applyAlignment="0" applyProtection="0"/>
    <xf numFmtId="37" fontId="47" fillId="0" borderId="5">
      <alignment horizontal="right"/>
      <protection locked="0"/>
    </xf>
    <xf numFmtId="37" fontId="46" fillId="0" borderId="5">
      <alignment horizontal="right"/>
      <protection locked="0"/>
    </xf>
    <xf numFmtId="0" fontId="53" fillId="0" borderId="0" applyNumberFormat="0" applyFill="0" applyBorder="0" applyAlignment="0" applyProtection="0"/>
  </cellStyleXfs>
  <cellXfs count="89">
    <xf numFmtId="0" fontId="0" fillId="0" borderId="0" xfId="0"/>
    <xf numFmtId="0" fontId="43" fillId="0" borderId="0" xfId="0" applyFont="1"/>
    <xf numFmtId="0" fontId="48" fillId="0" borderId="0" xfId="0" applyFont="1" applyProtection="1">
      <protection locked="0"/>
    </xf>
    <xf numFmtId="0" fontId="48" fillId="0" borderId="0" xfId="0" applyFont="1"/>
    <xf numFmtId="0" fontId="48" fillId="0" borderId="0" xfId="0" applyFont="1" applyAlignment="1" applyProtection="1">
      <alignment horizontal="left"/>
      <protection locked="0"/>
    </xf>
    <xf numFmtId="0" fontId="50" fillId="0" borderId="0" xfId="0" applyFont="1"/>
    <xf numFmtId="0" fontId="51" fillId="0" borderId="0" xfId="0" applyFont="1" applyProtection="1">
      <protection locked="0"/>
    </xf>
    <xf numFmtId="0" fontId="51" fillId="0" borderId="0" xfId="0" applyFont="1"/>
    <xf numFmtId="0" fontId="52" fillId="0" borderId="0" xfId="0" applyFont="1" applyProtection="1">
      <protection locked="0"/>
    </xf>
    <xf numFmtId="0" fontId="52" fillId="0" borderId="0" xfId="0" applyFont="1" applyAlignment="1" applyProtection="1">
      <alignment horizontal="left"/>
      <protection locked="0"/>
    </xf>
    <xf numFmtId="0" fontId="52" fillId="0" borderId="0" xfId="0" applyFont="1"/>
    <xf numFmtId="0" fontId="52" fillId="0" borderId="0" xfId="0" applyFont="1" applyAlignment="1" applyProtection="1">
      <alignment horizontal="left" wrapText="1"/>
      <protection locked="0"/>
    </xf>
    <xf numFmtId="3" fontId="52" fillId="0" borderId="0" xfId="0" applyNumberFormat="1" applyFont="1" applyAlignment="1" applyProtection="1">
      <alignment horizontal="right"/>
      <protection locked="0"/>
    </xf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 applyProtection="1">
      <alignment horizontal="right" wrapText="1"/>
      <protection locked="0"/>
    </xf>
    <xf numFmtId="0" fontId="49" fillId="0" borderId="0" xfId="0" applyFont="1" applyProtection="1">
      <protection locked="0"/>
    </xf>
    <xf numFmtId="0" fontId="48" fillId="0" borderId="0" xfId="0" applyFont="1" applyAlignment="1" applyProtection="1">
      <alignment horizontal="left" wrapText="1"/>
      <protection locked="0"/>
    </xf>
    <xf numFmtId="0" fontId="51" fillId="0" borderId="0" xfId="0" applyFont="1" applyAlignment="1" applyProtection="1">
      <alignment horizontal="left"/>
      <protection locked="0"/>
    </xf>
    <xf numFmtId="0" fontId="53" fillId="0" borderId="0" xfId="324"/>
    <xf numFmtId="0" fontId="51" fillId="7" borderId="0" xfId="0" applyFont="1" applyFill="1"/>
    <xf numFmtId="0" fontId="52" fillId="7" borderId="0" xfId="0" applyFont="1" applyFill="1" applyProtection="1">
      <protection locked="0"/>
    </xf>
    <xf numFmtId="3" fontId="51" fillId="7" borderId="0" xfId="0" applyNumberFormat="1" applyFont="1" applyFill="1"/>
    <xf numFmtId="3" fontId="52" fillId="7" borderId="0" xfId="0" applyNumberFormat="1" applyFont="1" applyFill="1" applyAlignment="1">
      <alignment horizontal="right"/>
    </xf>
    <xf numFmtId="0" fontId="51" fillId="8" borderId="0" xfId="0" applyFont="1" applyFill="1"/>
    <xf numFmtId="0" fontId="52" fillId="8" borderId="0" xfId="0" applyFont="1" applyFill="1" applyProtection="1">
      <protection locked="0"/>
    </xf>
    <xf numFmtId="3" fontId="51" fillId="8" borderId="0" xfId="0" applyNumberFormat="1" applyFont="1" applyFill="1"/>
    <xf numFmtId="3" fontId="52" fillId="8" borderId="0" xfId="0" applyNumberFormat="1" applyFont="1" applyFill="1" applyAlignment="1">
      <alignment horizontal="right"/>
    </xf>
    <xf numFmtId="0" fontId="51" fillId="0" borderId="0" xfId="0" applyFont="1" applyAlignment="1" applyProtection="1">
      <alignment horizontal="left" wrapText="1"/>
      <protection locked="0"/>
    </xf>
    <xf numFmtId="0" fontId="55" fillId="0" borderId="0" xfId="0" applyFont="1"/>
    <xf numFmtId="0" fontId="56" fillId="0" borderId="0" xfId="0" applyFont="1"/>
    <xf numFmtId="0" fontId="58" fillId="0" borderId="0" xfId="0" applyFont="1" applyProtection="1">
      <protection locked="0"/>
    </xf>
    <xf numFmtId="3" fontId="58" fillId="0" borderId="0" xfId="0" applyNumberFormat="1" applyFont="1" applyAlignment="1">
      <alignment horizontal="right"/>
    </xf>
    <xf numFmtId="3" fontId="58" fillId="0" borderId="0" xfId="0" applyNumberFormat="1" applyFont="1" applyAlignment="1" applyProtection="1">
      <alignment horizontal="right"/>
      <protection locked="0"/>
    </xf>
    <xf numFmtId="3" fontId="55" fillId="8" borderId="0" xfId="0" applyNumberFormat="1" applyFont="1" applyFill="1"/>
    <xf numFmtId="3" fontId="55" fillId="7" borderId="0" xfId="0" applyNumberFormat="1" applyFont="1" applyFill="1"/>
    <xf numFmtId="3" fontId="58" fillId="7" borderId="0" xfId="0" applyNumberFormat="1" applyFont="1" applyFill="1" applyAlignment="1">
      <alignment horizontal="right"/>
    </xf>
    <xf numFmtId="1" fontId="58" fillId="0" borderId="0" xfId="0" applyNumberFormat="1" applyFont="1" applyProtection="1">
      <protection locked="0"/>
    </xf>
    <xf numFmtId="0" fontId="56" fillId="0" borderId="0" xfId="0" applyFont="1" applyProtection="1">
      <protection locked="0"/>
    </xf>
    <xf numFmtId="1" fontId="57" fillId="0" borderId="0" xfId="0" applyNumberFormat="1" applyFont="1" applyProtection="1">
      <protection locked="0"/>
    </xf>
    <xf numFmtId="1" fontId="51" fillId="0" borderId="0" xfId="0" applyNumberFormat="1" applyFont="1"/>
    <xf numFmtId="0" fontId="51" fillId="9" borderId="0" xfId="0" applyFont="1" applyFill="1"/>
    <xf numFmtId="0" fontId="52" fillId="9" borderId="0" xfId="0" applyFont="1" applyFill="1" applyProtection="1">
      <protection locked="0"/>
    </xf>
    <xf numFmtId="3" fontId="52" fillId="9" borderId="0" xfId="0" applyNumberFormat="1" applyFont="1" applyFill="1" applyAlignment="1" applyProtection="1">
      <alignment horizontal="right"/>
      <protection locked="0"/>
    </xf>
    <xf numFmtId="0" fontId="0" fillId="9" borderId="0" xfId="0" applyFill="1"/>
    <xf numFmtId="0" fontId="52" fillId="0" borderId="0" xfId="0" applyFont="1" applyAlignment="1" applyProtection="1">
      <alignment horizontal="right"/>
      <protection locked="0"/>
    </xf>
    <xf numFmtId="3" fontId="56" fillId="0" borderId="0" xfId="0" applyNumberFormat="1" applyFont="1" applyAlignment="1" applyProtection="1">
      <alignment horizontal="right"/>
      <protection locked="0"/>
    </xf>
    <xf numFmtId="3" fontId="51" fillId="0" borderId="0" xfId="0" applyNumberFormat="1" applyFont="1"/>
    <xf numFmtId="2" fontId="51" fillId="9" borderId="0" xfId="0" applyNumberFormat="1" applyFont="1" applyFill="1"/>
    <xf numFmtId="2" fontId="51" fillId="12" borderId="0" xfId="0" applyNumberFormat="1" applyFont="1" applyFill="1"/>
    <xf numFmtId="3" fontId="52" fillId="13" borderId="0" xfId="0" applyNumberFormat="1" applyFont="1" applyFill="1" applyAlignment="1" applyProtection="1">
      <alignment horizontal="right"/>
      <protection locked="0"/>
    </xf>
    <xf numFmtId="3" fontId="56" fillId="13" borderId="0" xfId="0" applyNumberFormat="1" applyFont="1" applyFill="1" applyAlignment="1" applyProtection="1">
      <alignment horizontal="right"/>
      <protection locked="0"/>
    </xf>
    <xf numFmtId="2" fontId="51" fillId="14" borderId="0" xfId="0" applyNumberFormat="1" applyFont="1" applyFill="1"/>
    <xf numFmtId="0" fontId="59" fillId="10" borderId="13" xfId="0" applyFont="1" applyFill="1" applyBorder="1"/>
    <xf numFmtId="0" fontId="59" fillId="10" borderId="14" xfId="0" applyFont="1" applyFill="1" applyBorder="1"/>
    <xf numFmtId="3" fontId="52" fillId="11" borderId="13" xfId="0" applyNumberFormat="1" applyFont="1" applyFill="1" applyBorder="1" applyAlignment="1">
      <alignment horizontal="right"/>
    </xf>
    <xf numFmtId="3" fontId="52" fillId="11" borderId="14" xfId="0" applyNumberFormat="1" applyFont="1" applyFill="1" applyBorder="1" applyAlignment="1">
      <alignment horizontal="right"/>
    </xf>
    <xf numFmtId="3" fontId="52" fillId="0" borderId="13" xfId="0" applyNumberFormat="1" applyFont="1" applyBorder="1" applyAlignment="1">
      <alignment horizontal="right"/>
    </xf>
    <xf numFmtId="3" fontId="52" fillId="0" borderId="14" xfId="0" applyNumberFormat="1" applyFont="1" applyBorder="1" applyAlignment="1">
      <alignment horizontal="right"/>
    </xf>
    <xf numFmtId="3" fontId="52" fillId="13" borderId="13" xfId="0" applyNumberFormat="1" applyFont="1" applyFill="1" applyBorder="1" applyAlignment="1">
      <alignment horizontal="right"/>
    </xf>
    <xf numFmtId="3" fontId="52" fillId="13" borderId="14" xfId="0" applyNumberFormat="1" applyFont="1" applyFill="1" applyBorder="1" applyAlignment="1">
      <alignment horizontal="right"/>
    </xf>
    <xf numFmtId="3" fontId="52" fillId="9" borderId="13" xfId="0" applyNumberFormat="1" applyFont="1" applyFill="1" applyBorder="1" applyAlignment="1">
      <alignment horizontal="right"/>
    </xf>
    <xf numFmtId="3" fontId="52" fillId="9" borderId="14" xfId="0" applyNumberFormat="1" applyFont="1" applyFill="1" applyBorder="1" applyAlignment="1">
      <alignment horizontal="right"/>
    </xf>
    <xf numFmtId="3" fontId="56" fillId="13" borderId="13" xfId="0" applyNumberFormat="1" applyFont="1" applyFill="1" applyBorder="1" applyAlignment="1">
      <alignment horizontal="right"/>
    </xf>
    <xf numFmtId="3" fontId="56" fillId="13" borderId="14" xfId="0" applyNumberFormat="1" applyFont="1" applyFill="1" applyBorder="1" applyAlignment="1">
      <alignment horizontal="right"/>
    </xf>
    <xf numFmtId="3" fontId="52" fillId="15" borderId="0" xfId="0" applyNumberFormat="1" applyFont="1" applyFill="1" applyAlignment="1" applyProtection="1">
      <alignment horizontal="right"/>
      <protection locked="0"/>
    </xf>
    <xf numFmtId="1" fontId="52" fillId="0" borderId="0" xfId="0" applyNumberFormat="1" applyFont="1" applyAlignment="1" applyProtection="1">
      <alignment horizontal="right"/>
      <protection locked="0"/>
    </xf>
    <xf numFmtId="1" fontId="51" fillId="0" borderId="0" xfId="0" applyNumberFormat="1" applyFont="1" applyAlignment="1">
      <alignment horizontal="right"/>
    </xf>
    <xf numFmtId="1" fontId="52" fillId="0" borderId="0" xfId="0" applyNumberFormat="1" applyFont="1" applyAlignment="1" applyProtection="1">
      <alignment horizontal="left"/>
      <protection locked="0"/>
    </xf>
    <xf numFmtId="3" fontId="43" fillId="0" borderId="0" xfId="0" applyNumberFormat="1" applyFont="1" applyAlignment="1">
      <alignment horizontal="right"/>
    </xf>
    <xf numFmtId="1" fontId="43" fillId="0" borderId="0" xfId="0" applyNumberFormat="1" applyFont="1" applyAlignment="1" applyProtection="1">
      <alignment horizontal="right"/>
      <protection locked="0"/>
    </xf>
    <xf numFmtId="0" fontId="43" fillId="0" borderId="0" xfId="0" applyFont="1" applyProtection="1">
      <protection locked="0"/>
    </xf>
    <xf numFmtId="3" fontId="43" fillId="0" borderId="0" xfId="0" applyNumberFormat="1" applyFont="1" applyAlignment="1" applyProtection="1">
      <alignment horizontal="right"/>
      <protection locked="0"/>
    </xf>
    <xf numFmtId="1" fontId="48" fillId="0" borderId="0" xfId="0" applyNumberFormat="1" applyFont="1" applyAlignment="1">
      <alignment horizontal="right"/>
    </xf>
    <xf numFmtId="3" fontId="48" fillId="0" borderId="0" xfId="0" applyNumberFormat="1" applyFont="1"/>
    <xf numFmtId="14" fontId="43" fillId="0" borderId="0" xfId="0" applyNumberFormat="1" applyFont="1"/>
    <xf numFmtId="0" fontId="43" fillId="16" borderId="0" xfId="0" applyFont="1" applyFill="1"/>
    <xf numFmtId="0" fontId="0" fillId="16" borderId="0" xfId="0" applyFill="1"/>
    <xf numFmtId="0" fontId="43" fillId="16" borderId="0" xfId="0" applyFont="1" applyFill="1" applyAlignment="1">
      <alignment horizontal="fill"/>
    </xf>
    <xf numFmtId="0" fontId="0" fillId="16" borderId="14" xfId="0" applyFill="1" applyBorder="1" applyAlignment="1">
      <alignment horizontal="fill"/>
    </xf>
    <xf numFmtId="0" fontId="0" fillId="16" borderId="0" xfId="0" applyFill="1" applyAlignment="1">
      <alignment horizontal="fill"/>
    </xf>
    <xf numFmtId="0" fontId="43" fillId="16" borderId="0" xfId="0" applyFont="1" applyFill="1" applyAlignment="1">
      <alignment horizontal="fill" wrapText="1"/>
    </xf>
    <xf numFmtId="1" fontId="43" fillId="0" borderId="0" xfId="0" applyNumberFormat="1" applyFont="1"/>
    <xf numFmtId="0" fontId="55" fillId="16" borderId="0" xfId="0" applyFont="1" applyFill="1"/>
    <xf numFmtId="0" fontId="55" fillId="17" borderId="0" xfId="0" applyFont="1" applyFill="1"/>
    <xf numFmtId="0" fontId="55" fillId="18" borderId="0" xfId="0" applyFont="1" applyFill="1"/>
    <xf numFmtId="0" fontId="55" fillId="0" borderId="0" xfId="0" applyFont="1" applyProtection="1">
      <protection locked="0"/>
    </xf>
    <xf numFmtId="0" fontId="58" fillId="0" borderId="0" xfId="0" applyFont="1"/>
    <xf numFmtId="0" fontId="55" fillId="0" borderId="0" xfId="0" applyFont="1" applyAlignment="1" applyProtection="1">
      <alignment horizontal="left"/>
      <protection locked="0"/>
    </xf>
    <xf numFmtId="0" fontId="55" fillId="0" borderId="0" xfId="0" applyFont="1" applyAlignment="1" applyProtection="1">
      <alignment horizontal="left" wrapText="1"/>
      <protection locked="0"/>
    </xf>
  </cellXfs>
  <cellStyles count="325">
    <cellStyle name="_%(SignOnly)" xfId="1" xr:uid="{00000000-0005-0000-0000-000000000000}"/>
    <cellStyle name="_%(SignSpaceOnly)" xfId="2" xr:uid="{00000000-0005-0000-0000-000001000000}"/>
    <cellStyle name="_Comma" xfId="3" xr:uid="{00000000-0005-0000-0000-000002000000}"/>
    <cellStyle name="_Currency" xfId="4" xr:uid="{00000000-0005-0000-0000-000003000000}"/>
    <cellStyle name="_CurrencySpace" xfId="5" xr:uid="{00000000-0005-0000-0000-000004000000}"/>
    <cellStyle name="_Euro" xfId="6" xr:uid="{00000000-0005-0000-0000-000005000000}"/>
    <cellStyle name="_Heading" xfId="7" xr:uid="{00000000-0005-0000-0000-000006000000}"/>
    <cellStyle name="_Heading_prestemp" xfId="8" xr:uid="{00000000-0005-0000-0000-000007000000}"/>
    <cellStyle name="_Heading_prestemp_1st Qtr PL FY07" xfId="9" xr:uid="{00000000-0005-0000-0000-000008000000}"/>
    <cellStyle name="_Heading_prestemp_Financial Statements" xfId="10" xr:uid="{00000000-0005-0000-0000-000009000000}"/>
    <cellStyle name="_Heading_prestemp_Financial Statementsvs1" xfId="11" xr:uid="{00000000-0005-0000-0000-00000A000000}"/>
    <cellStyle name="_Highlight" xfId="12" xr:uid="{00000000-0005-0000-0000-00000B000000}"/>
    <cellStyle name="_Multiple" xfId="13" xr:uid="{00000000-0005-0000-0000-00000C000000}"/>
    <cellStyle name="_MultipleSpace" xfId="14" xr:uid="{00000000-0005-0000-0000-00000D000000}"/>
    <cellStyle name="_SubHeading" xfId="15" xr:uid="{00000000-0005-0000-0000-00000E000000}"/>
    <cellStyle name="_SubHeading_prestemp" xfId="16" xr:uid="{00000000-0005-0000-0000-00000F000000}"/>
    <cellStyle name="_SubHeading_prestemp_1st Qtr PL FY07" xfId="17" xr:uid="{00000000-0005-0000-0000-000010000000}"/>
    <cellStyle name="_SubHeading_prestemp_Financial Statements" xfId="18" xr:uid="{00000000-0005-0000-0000-000011000000}"/>
    <cellStyle name="_SubHeading_prestemp_Financial Statementsvs1" xfId="19" xr:uid="{00000000-0005-0000-0000-000012000000}"/>
    <cellStyle name="_Table" xfId="20" xr:uid="{00000000-0005-0000-0000-000013000000}"/>
    <cellStyle name="_TableHead" xfId="21" xr:uid="{00000000-0005-0000-0000-000014000000}"/>
    <cellStyle name="_TableRowHead" xfId="22" xr:uid="{00000000-0005-0000-0000-000015000000}"/>
    <cellStyle name="_TableSuperHead" xfId="23" xr:uid="{00000000-0005-0000-0000-000016000000}"/>
    <cellStyle name="=C:\WINNT\SYSTEM32\COMMAND.COM" xfId="24" xr:uid="{00000000-0005-0000-0000-000017000000}"/>
    <cellStyle name="=C:\WINNT\SYSTEM32\COMMAND.COM 2" xfId="250" xr:uid="{00000000-0005-0000-0000-000018000000}"/>
    <cellStyle name="6-0" xfId="25" xr:uid="{00000000-0005-0000-0000-000019000000}"/>
    <cellStyle name="Bold12" xfId="26" xr:uid="{00000000-0005-0000-0000-00001A000000}"/>
    <cellStyle name="BoldItal12" xfId="27" xr:uid="{00000000-0005-0000-0000-00001B000000}"/>
    <cellStyle name="Border" xfId="28" xr:uid="{00000000-0005-0000-0000-00001C000000}"/>
    <cellStyle name="Border 10" xfId="29" xr:uid="{00000000-0005-0000-0000-00001D000000}"/>
    <cellStyle name="Border 11" xfId="30" xr:uid="{00000000-0005-0000-0000-00001E000000}"/>
    <cellStyle name="Border 12" xfId="31" xr:uid="{00000000-0005-0000-0000-00001F000000}"/>
    <cellStyle name="Border 13" xfId="32" xr:uid="{00000000-0005-0000-0000-000020000000}"/>
    <cellStyle name="Border 14" xfId="33" xr:uid="{00000000-0005-0000-0000-000021000000}"/>
    <cellStyle name="Border 15" xfId="34" xr:uid="{00000000-0005-0000-0000-000022000000}"/>
    <cellStyle name="Border 16" xfId="35" xr:uid="{00000000-0005-0000-0000-000023000000}"/>
    <cellStyle name="Border 17" xfId="36" xr:uid="{00000000-0005-0000-0000-000024000000}"/>
    <cellStyle name="Border 18" xfId="37" xr:uid="{00000000-0005-0000-0000-000025000000}"/>
    <cellStyle name="Border 19" xfId="38" xr:uid="{00000000-0005-0000-0000-000026000000}"/>
    <cellStyle name="Border 2" xfId="39" xr:uid="{00000000-0005-0000-0000-000027000000}"/>
    <cellStyle name="Border 20" xfId="40" xr:uid="{00000000-0005-0000-0000-000028000000}"/>
    <cellStyle name="Border 21" xfId="41" xr:uid="{00000000-0005-0000-0000-000029000000}"/>
    <cellStyle name="Border 22" xfId="42" xr:uid="{00000000-0005-0000-0000-00002A000000}"/>
    <cellStyle name="Border 23" xfId="43" xr:uid="{00000000-0005-0000-0000-00002B000000}"/>
    <cellStyle name="Border 24" xfId="44" xr:uid="{00000000-0005-0000-0000-00002C000000}"/>
    <cellStyle name="Border 25" xfId="45" xr:uid="{00000000-0005-0000-0000-00002D000000}"/>
    <cellStyle name="Border 26" xfId="46" xr:uid="{00000000-0005-0000-0000-00002E000000}"/>
    <cellStyle name="Border 27" xfId="47" xr:uid="{00000000-0005-0000-0000-00002F000000}"/>
    <cellStyle name="Border 28" xfId="48" xr:uid="{00000000-0005-0000-0000-000030000000}"/>
    <cellStyle name="Border 29" xfId="49" xr:uid="{00000000-0005-0000-0000-000031000000}"/>
    <cellStyle name="Border 3" xfId="50" xr:uid="{00000000-0005-0000-0000-000032000000}"/>
    <cellStyle name="Border 30" xfId="51" xr:uid="{00000000-0005-0000-0000-000033000000}"/>
    <cellStyle name="Border 31" xfId="52" xr:uid="{00000000-0005-0000-0000-000034000000}"/>
    <cellStyle name="Border 32" xfId="53" xr:uid="{00000000-0005-0000-0000-000035000000}"/>
    <cellStyle name="Border 33" xfId="54" xr:uid="{00000000-0005-0000-0000-000036000000}"/>
    <cellStyle name="Border 34" xfId="55" xr:uid="{00000000-0005-0000-0000-000037000000}"/>
    <cellStyle name="Border 35" xfId="56" xr:uid="{00000000-0005-0000-0000-000038000000}"/>
    <cellStyle name="Border 36" xfId="57" xr:uid="{00000000-0005-0000-0000-000039000000}"/>
    <cellStyle name="Border 37" xfId="58" xr:uid="{00000000-0005-0000-0000-00003A000000}"/>
    <cellStyle name="Border 38" xfId="59" xr:uid="{00000000-0005-0000-0000-00003B000000}"/>
    <cellStyle name="Border 39" xfId="60" xr:uid="{00000000-0005-0000-0000-00003C000000}"/>
    <cellStyle name="Border 4" xfId="61" xr:uid="{00000000-0005-0000-0000-00003D000000}"/>
    <cellStyle name="Border 40" xfId="62" xr:uid="{00000000-0005-0000-0000-00003E000000}"/>
    <cellStyle name="Border 41" xfId="63" xr:uid="{00000000-0005-0000-0000-00003F000000}"/>
    <cellStyle name="Border 42" xfId="64" xr:uid="{00000000-0005-0000-0000-000040000000}"/>
    <cellStyle name="Border 5" xfId="65" xr:uid="{00000000-0005-0000-0000-000041000000}"/>
    <cellStyle name="Border 6" xfId="66" xr:uid="{00000000-0005-0000-0000-000042000000}"/>
    <cellStyle name="Border 7" xfId="67" xr:uid="{00000000-0005-0000-0000-000043000000}"/>
    <cellStyle name="Border 8" xfId="68" xr:uid="{00000000-0005-0000-0000-000044000000}"/>
    <cellStyle name="Border 9" xfId="69" xr:uid="{00000000-0005-0000-0000-000045000000}"/>
    <cellStyle name="Calc Currency (0)" xfId="70" xr:uid="{00000000-0005-0000-0000-000046000000}"/>
    <cellStyle name="Calc Currency (0) 2" xfId="251" xr:uid="{00000000-0005-0000-0000-000047000000}"/>
    <cellStyle name="Calc Currency (2)" xfId="71" xr:uid="{00000000-0005-0000-0000-000048000000}"/>
    <cellStyle name="Calc Currency (2) 2" xfId="252" xr:uid="{00000000-0005-0000-0000-000049000000}"/>
    <cellStyle name="Calc Percent (0)" xfId="72" xr:uid="{00000000-0005-0000-0000-00004A000000}"/>
    <cellStyle name="Calc Percent (0) 2" xfId="253" xr:uid="{00000000-0005-0000-0000-00004B000000}"/>
    <cellStyle name="Calc Percent (1)" xfId="73" xr:uid="{00000000-0005-0000-0000-00004C000000}"/>
    <cellStyle name="Calc Percent (1) 2" xfId="254" xr:uid="{00000000-0005-0000-0000-00004D000000}"/>
    <cellStyle name="Calc Percent (2)" xfId="74" xr:uid="{00000000-0005-0000-0000-00004E000000}"/>
    <cellStyle name="Calc Percent (2) 2" xfId="255" xr:uid="{00000000-0005-0000-0000-00004F000000}"/>
    <cellStyle name="Calc Units (0)" xfId="75" xr:uid="{00000000-0005-0000-0000-000050000000}"/>
    <cellStyle name="Calc Units (0) 2" xfId="256" xr:uid="{00000000-0005-0000-0000-000051000000}"/>
    <cellStyle name="Calc Units (1)" xfId="76" xr:uid="{00000000-0005-0000-0000-000052000000}"/>
    <cellStyle name="Calc Units (1) 2" xfId="257" xr:uid="{00000000-0005-0000-0000-000053000000}"/>
    <cellStyle name="Calc Units (2)" xfId="77" xr:uid="{00000000-0005-0000-0000-000054000000}"/>
    <cellStyle name="Calc Units (2) 2" xfId="258" xr:uid="{00000000-0005-0000-0000-000055000000}"/>
    <cellStyle name="Centered Heading" xfId="78" xr:uid="{00000000-0005-0000-0000-000056000000}"/>
    <cellStyle name="columns" xfId="79" xr:uid="{00000000-0005-0000-0000-000057000000}"/>
    <cellStyle name="Comma  - Style1" xfId="259" xr:uid="{00000000-0005-0000-0000-000059000000}"/>
    <cellStyle name="Comma  - Style2" xfId="260" xr:uid="{00000000-0005-0000-0000-00005A000000}"/>
    <cellStyle name="Comma  - Style3" xfId="261" xr:uid="{00000000-0005-0000-0000-00005B000000}"/>
    <cellStyle name="Comma  - Style4" xfId="262" xr:uid="{00000000-0005-0000-0000-00005C000000}"/>
    <cellStyle name="Comma  - Style5" xfId="263" xr:uid="{00000000-0005-0000-0000-00005D000000}"/>
    <cellStyle name="Comma  - Style6" xfId="264" xr:uid="{00000000-0005-0000-0000-00005E000000}"/>
    <cellStyle name="Comma  - Style7" xfId="265" xr:uid="{00000000-0005-0000-0000-00005F000000}"/>
    <cellStyle name="Comma  - Style8" xfId="266" xr:uid="{00000000-0005-0000-0000-000060000000}"/>
    <cellStyle name="comma (0)" xfId="80" xr:uid="{00000000-0005-0000-0000-000061000000}"/>
    <cellStyle name="comma (0) 2" xfId="81" xr:uid="{00000000-0005-0000-0000-000062000000}"/>
    <cellStyle name="comma (0) 2 2" xfId="267" xr:uid="{00000000-0005-0000-0000-000063000000}"/>
    <cellStyle name="comma (0) 3" xfId="82" xr:uid="{00000000-0005-0000-0000-000064000000}"/>
    <cellStyle name="Comma [00]" xfId="83" xr:uid="{00000000-0005-0000-0000-000065000000}"/>
    <cellStyle name="Comma [00] 2" xfId="268" xr:uid="{00000000-0005-0000-0000-000066000000}"/>
    <cellStyle name="Comma 2" xfId="84" xr:uid="{00000000-0005-0000-0000-000067000000}"/>
    <cellStyle name="Comma 2 2" xfId="85" xr:uid="{00000000-0005-0000-0000-000068000000}"/>
    <cellStyle name="Comma 2 2 2" xfId="269" xr:uid="{00000000-0005-0000-0000-000069000000}"/>
    <cellStyle name="Comma 2 3" xfId="86" xr:uid="{00000000-0005-0000-0000-00006A000000}"/>
    <cellStyle name="Comma 2 4" xfId="87" xr:uid="{00000000-0005-0000-0000-00006B000000}"/>
    <cellStyle name="Comma 2 5" xfId="270" xr:uid="{00000000-0005-0000-0000-00006C000000}"/>
    <cellStyle name="Comma 3" xfId="88" xr:uid="{00000000-0005-0000-0000-00006D000000}"/>
    <cellStyle name="Comma 3 2" xfId="271" xr:uid="{00000000-0005-0000-0000-00006E000000}"/>
    <cellStyle name="Comma 4" xfId="89" xr:uid="{00000000-0005-0000-0000-00006F000000}"/>
    <cellStyle name="Comma 4 2" xfId="272" xr:uid="{00000000-0005-0000-0000-000070000000}"/>
    <cellStyle name="Comma 5" xfId="90" xr:uid="{00000000-0005-0000-0000-000071000000}"/>
    <cellStyle name="Comma 5 2" xfId="312" xr:uid="{00000000-0005-0000-0000-000072000000}"/>
    <cellStyle name="Comma Acctg" xfId="91" xr:uid="{00000000-0005-0000-0000-000073000000}"/>
    <cellStyle name="Comma Acctg 2" xfId="92" xr:uid="{00000000-0005-0000-0000-000074000000}"/>
    <cellStyle name="Comma0" xfId="93" xr:uid="{00000000-0005-0000-0000-000075000000}"/>
    <cellStyle name="Company Name" xfId="94" xr:uid="{00000000-0005-0000-0000-000076000000}"/>
    <cellStyle name="Contracts" xfId="95" xr:uid="{00000000-0005-0000-0000-000077000000}"/>
    <cellStyle name="CR Comma" xfId="96" xr:uid="{00000000-0005-0000-0000-000078000000}"/>
    <cellStyle name="CR Currency" xfId="97" xr:uid="{00000000-0005-0000-0000-000079000000}"/>
    <cellStyle name="curr" xfId="98" xr:uid="{00000000-0005-0000-0000-00007A000000}"/>
    <cellStyle name="Currency [00]" xfId="99" xr:uid="{00000000-0005-0000-0000-00007D000000}"/>
    <cellStyle name="Currency [00] 2" xfId="273" xr:uid="{00000000-0005-0000-0000-00007E000000}"/>
    <cellStyle name="Currency 2" xfId="100" xr:uid="{00000000-0005-0000-0000-00007F000000}"/>
    <cellStyle name="Currency Acctg" xfId="101" xr:uid="{00000000-0005-0000-0000-000080000000}"/>
    <cellStyle name="Currency0" xfId="102" xr:uid="{00000000-0005-0000-0000-000081000000}"/>
    <cellStyle name="Data" xfId="103" xr:uid="{00000000-0005-0000-0000-000082000000}"/>
    <cellStyle name="Date" xfId="104" xr:uid="{00000000-0005-0000-0000-000083000000}"/>
    <cellStyle name="Date Short" xfId="105" xr:uid="{00000000-0005-0000-0000-000084000000}"/>
    <cellStyle name="DateJoel" xfId="106" xr:uid="{00000000-0005-0000-0000-000085000000}"/>
    <cellStyle name="debbie" xfId="107" xr:uid="{00000000-0005-0000-0000-000086000000}"/>
    <cellStyle name="Dezimal [0]_laroux" xfId="108" xr:uid="{00000000-0005-0000-0000-000087000000}"/>
    <cellStyle name="Dezimal_laroux" xfId="109" xr:uid="{00000000-0005-0000-0000-000088000000}"/>
    <cellStyle name="Enter Currency (0)" xfId="110" xr:uid="{00000000-0005-0000-0000-000089000000}"/>
    <cellStyle name="Enter Currency (0) 2" xfId="274" xr:uid="{00000000-0005-0000-0000-00008A000000}"/>
    <cellStyle name="Enter Currency (2)" xfId="111" xr:uid="{00000000-0005-0000-0000-00008B000000}"/>
    <cellStyle name="Enter Currency (2) 2" xfId="275" xr:uid="{00000000-0005-0000-0000-00008C000000}"/>
    <cellStyle name="Enter Units (0)" xfId="112" xr:uid="{00000000-0005-0000-0000-00008D000000}"/>
    <cellStyle name="Enter Units (0) 2" xfId="276" xr:uid="{00000000-0005-0000-0000-00008E000000}"/>
    <cellStyle name="Enter Units (1)" xfId="113" xr:uid="{00000000-0005-0000-0000-00008F000000}"/>
    <cellStyle name="Enter Units (1) 2" xfId="277" xr:uid="{00000000-0005-0000-0000-000090000000}"/>
    <cellStyle name="Enter Units (2)" xfId="114" xr:uid="{00000000-0005-0000-0000-000091000000}"/>
    <cellStyle name="Enter Units (2) 2" xfId="278" xr:uid="{00000000-0005-0000-0000-000092000000}"/>
    <cellStyle name="eps" xfId="115" xr:uid="{00000000-0005-0000-0000-000093000000}"/>
    <cellStyle name="Euro" xfId="116" xr:uid="{00000000-0005-0000-0000-000094000000}"/>
    <cellStyle name="Grey" xfId="117" xr:uid="{00000000-0005-0000-0000-000095000000}"/>
    <cellStyle name="Header1" xfId="118" xr:uid="{00000000-0005-0000-0000-000096000000}"/>
    <cellStyle name="Header2" xfId="119" xr:uid="{00000000-0005-0000-0000-000097000000}"/>
    <cellStyle name="Header2 10" xfId="120" xr:uid="{00000000-0005-0000-0000-000098000000}"/>
    <cellStyle name="Header2 11" xfId="121" xr:uid="{00000000-0005-0000-0000-000099000000}"/>
    <cellStyle name="Header2 12" xfId="122" xr:uid="{00000000-0005-0000-0000-00009A000000}"/>
    <cellStyle name="Header2 13" xfId="123" xr:uid="{00000000-0005-0000-0000-00009B000000}"/>
    <cellStyle name="Header2 14" xfId="124" xr:uid="{00000000-0005-0000-0000-00009C000000}"/>
    <cellStyle name="Header2 15" xfId="125" xr:uid="{00000000-0005-0000-0000-00009D000000}"/>
    <cellStyle name="Header2 16" xfId="126" xr:uid="{00000000-0005-0000-0000-00009E000000}"/>
    <cellStyle name="Header2 17" xfId="127" xr:uid="{00000000-0005-0000-0000-00009F000000}"/>
    <cellStyle name="Header2 18" xfId="128" xr:uid="{00000000-0005-0000-0000-0000A0000000}"/>
    <cellStyle name="Header2 19" xfId="129" xr:uid="{00000000-0005-0000-0000-0000A1000000}"/>
    <cellStyle name="Header2 2" xfId="130" xr:uid="{00000000-0005-0000-0000-0000A2000000}"/>
    <cellStyle name="Header2 20" xfId="131" xr:uid="{00000000-0005-0000-0000-0000A3000000}"/>
    <cellStyle name="Header2 21" xfId="132" xr:uid="{00000000-0005-0000-0000-0000A4000000}"/>
    <cellStyle name="Header2 22" xfId="133" xr:uid="{00000000-0005-0000-0000-0000A5000000}"/>
    <cellStyle name="Header2 23" xfId="134" xr:uid="{00000000-0005-0000-0000-0000A6000000}"/>
    <cellStyle name="Header2 24" xfId="135" xr:uid="{00000000-0005-0000-0000-0000A7000000}"/>
    <cellStyle name="Header2 25" xfId="136" xr:uid="{00000000-0005-0000-0000-0000A8000000}"/>
    <cellStyle name="Header2 26" xfId="137" xr:uid="{00000000-0005-0000-0000-0000A9000000}"/>
    <cellStyle name="Header2 27" xfId="138" xr:uid="{00000000-0005-0000-0000-0000AA000000}"/>
    <cellStyle name="Header2 28" xfId="139" xr:uid="{00000000-0005-0000-0000-0000AB000000}"/>
    <cellStyle name="Header2 29" xfId="140" xr:uid="{00000000-0005-0000-0000-0000AC000000}"/>
    <cellStyle name="Header2 3" xfId="141" xr:uid="{00000000-0005-0000-0000-0000AD000000}"/>
    <cellStyle name="Header2 30" xfId="142" xr:uid="{00000000-0005-0000-0000-0000AE000000}"/>
    <cellStyle name="Header2 31" xfId="143" xr:uid="{00000000-0005-0000-0000-0000AF000000}"/>
    <cellStyle name="Header2 32" xfId="144" xr:uid="{00000000-0005-0000-0000-0000B0000000}"/>
    <cellStyle name="Header2 33" xfId="145" xr:uid="{00000000-0005-0000-0000-0000B1000000}"/>
    <cellStyle name="Header2 34" xfId="146" xr:uid="{00000000-0005-0000-0000-0000B2000000}"/>
    <cellStyle name="Header2 35" xfId="147" xr:uid="{00000000-0005-0000-0000-0000B3000000}"/>
    <cellStyle name="Header2 36" xfId="148" xr:uid="{00000000-0005-0000-0000-0000B4000000}"/>
    <cellStyle name="Header2 37" xfId="149" xr:uid="{00000000-0005-0000-0000-0000B5000000}"/>
    <cellStyle name="Header2 38" xfId="150" xr:uid="{00000000-0005-0000-0000-0000B6000000}"/>
    <cellStyle name="Header2 39" xfId="151" xr:uid="{00000000-0005-0000-0000-0000B7000000}"/>
    <cellStyle name="Header2 4" xfId="152" xr:uid="{00000000-0005-0000-0000-0000B8000000}"/>
    <cellStyle name="Header2 40" xfId="153" xr:uid="{00000000-0005-0000-0000-0000B9000000}"/>
    <cellStyle name="Header2 41" xfId="154" xr:uid="{00000000-0005-0000-0000-0000BA000000}"/>
    <cellStyle name="Header2 42" xfId="155" xr:uid="{00000000-0005-0000-0000-0000BB000000}"/>
    <cellStyle name="Header2 5" xfId="156" xr:uid="{00000000-0005-0000-0000-0000BC000000}"/>
    <cellStyle name="Header2 6" xfId="157" xr:uid="{00000000-0005-0000-0000-0000BD000000}"/>
    <cellStyle name="Header2 7" xfId="158" xr:uid="{00000000-0005-0000-0000-0000BE000000}"/>
    <cellStyle name="Header2 8" xfId="159" xr:uid="{00000000-0005-0000-0000-0000BF000000}"/>
    <cellStyle name="Header2 9" xfId="160" xr:uid="{00000000-0005-0000-0000-0000C0000000}"/>
    <cellStyle name="Heading" xfId="161" xr:uid="{00000000-0005-0000-0000-0000C1000000}"/>
    <cellStyle name="Heading 1 2" xfId="162" xr:uid="{00000000-0005-0000-0000-0000C2000000}"/>
    <cellStyle name="Heading 1 3" xfId="163" xr:uid="{00000000-0005-0000-0000-0000C3000000}"/>
    <cellStyle name="Heading 1 4" xfId="164" xr:uid="{00000000-0005-0000-0000-0000C4000000}"/>
    <cellStyle name="Heading 2 2" xfId="165" xr:uid="{00000000-0005-0000-0000-0000C5000000}"/>
    <cellStyle name="Heading 2 3" xfId="166" xr:uid="{00000000-0005-0000-0000-0000C6000000}"/>
    <cellStyle name="Heading 2 4" xfId="167" xr:uid="{00000000-0005-0000-0000-0000C7000000}"/>
    <cellStyle name="Heading No Underline" xfId="168" xr:uid="{00000000-0005-0000-0000-0000C8000000}"/>
    <cellStyle name="Heading With Underline" xfId="169" xr:uid="{00000000-0005-0000-0000-0000C9000000}"/>
    <cellStyle name="Hyperlink" xfId="324" builtinId="8"/>
    <cellStyle name="Hyperlink 2" xfId="279" xr:uid="{00000000-0005-0000-0000-0000CB000000}"/>
    <cellStyle name="Hyperlink 2 2" xfId="314" xr:uid="{00000000-0005-0000-0000-0000CC000000}"/>
    <cellStyle name="Hyperlink 2 2 2" xfId="315" xr:uid="{00000000-0005-0000-0000-0000CD000000}"/>
    <cellStyle name="Hyperlink 3" xfId="280" xr:uid="{00000000-0005-0000-0000-0000CE000000}"/>
    <cellStyle name="Hyperlink 4" xfId="316" xr:uid="{00000000-0005-0000-0000-0000CF000000}"/>
    <cellStyle name="Input [yellow]" xfId="170" xr:uid="{00000000-0005-0000-0000-0000D0000000}"/>
    <cellStyle name="Link Currency (0)" xfId="171" xr:uid="{00000000-0005-0000-0000-0000D1000000}"/>
    <cellStyle name="Link Currency (0) 2" xfId="281" xr:uid="{00000000-0005-0000-0000-0000D2000000}"/>
    <cellStyle name="Link Currency (2)" xfId="172" xr:uid="{00000000-0005-0000-0000-0000D3000000}"/>
    <cellStyle name="Link Currency (2) 2" xfId="282" xr:uid="{00000000-0005-0000-0000-0000D4000000}"/>
    <cellStyle name="Link Units (0)" xfId="173" xr:uid="{00000000-0005-0000-0000-0000D5000000}"/>
    <cellStyle name="Link Units (0) 2" xfId="283" xr:uid="{00000000-0005-0000-0000-0000D6000000}"/>
    <cellStyle name="Link Units (1)" xfId="174" xr:uid="{00000000-0005-0000-0000-0000D7000000}"/>
    <cellStyle name="Link Units (1) 2" xfId="284" xr:uid="{00000000-0005-0000-0000-0000D8000000}"/>
    <cellStyle name="Link Units (2)" xfId="175" xr:uid="{00000000-0005-0000-0000-0000D9000000}"/>
    <cellStyle name="Link Units (2) 2" xfId="285" xr:uid="{00000000-0005-0000-0000-0000DA000000}"/>
    <cellStyle name="Millares [0]_pldt" xfId="176" xr:uid="{00000000-0005-0000-0000-0000DB000000}"/>
    <cellStyle name="Millares_pldt" xfId="177" xr:uid="{00000000-0005-0000-0000-0000DC000000}"/>
    <cellStyle name="Milliers [0]_AR1194" xfId="178" xr:uid="{00000000-0005-0000-0000-0000DD000000}"/>
    <cellStyle name="Milliers_AR1194" xfId="179" xr:uid="{00000000-0005-0000-0000-0000DE000000}"/>
    <cellStyle name="Moneda [0]_pldt" xfId="180" xr:uid="{00000000-0005-0000-0000-0000DF000000}"/>
    <cellStyle name="Moneda_pldt" xfId="181" xr:uid="{00000000-0005-0000-0000-0000E0000000}"/>
    <cellStyle name="Monétaire [0]_AR1194" xfId="182" xr:uid="{00000000-0005-0000-0000-0000E1000000}"/>
    <cellStyle name="Monétaire_AR1194" xfId="183" xr:uid="{00000000-0005-0000-0000-0000E2000000}"/>
    <cellStyle name="negativ" xfId="184" xr:uid="{00000000-0005-0000-0000-0000E3000000}"/>
    <cellStyle name="no dec" xfId="185" xr:uid="{00000000-0005-0000-0000-0000E4000000}"/>
    <cellStyle name="nodollars" xfId="186" xr:uid="{00000000-0005-0000-0000-0000E5000000}"/>
    <cellStyle name="nodollars 2" xfId="187" xr:uid="{00000000-0005-0000-0000-0000E6000000}"/>
    <cellStyle name="Normal" xfId="0" builtinId="0" customBuiltin="1"/>
    <cellStyle name="Normal - Style1" xfId="188" xr:uid="{00000000-0005-0000-0000-0000E8000000}"/>
    <cellStyle name="Normal - Style1 2" xfId="286" xr:uid="{00000000-0005-0000-0000-0000E9000000}"/>
    <cellStyle name="Normal - Style2" xfId="287" xr:uid="{00000000-0005-0000-0000-0000EA000000}"/>
    <cellStyle name="Normal - Style3" xfId="288" xr:uid="{00000000-0005-0000-0000-0000EB000000}"/>
    <cellStyle name="Normal - Style4" xfId="289" xr:uid="{00000000-0005-0000-0000-0000EC000000}"/>
    <cellStyle name="Normal - Style5" xfId="290" xr:uid="{00000000-0005-0000-0000-0000ED000000}"/>
    <cellStyle name="Normal 10" xfId="317" xr:uid="{00000000-0005-0000-0000-0000EE000000}"/>
    <cellStyle name="Normal 2" xfId="189" xr:uid="{00000000-0005-0000-0000-0000EF000000}"/>
    <cellStyle name="Normal 2 2" xfId="190" xr:uid="{00000000-0005-0000-0000-0000F0000000}"/>
    <cellStyle name="Normal 2 2 2" xfId="191" xr:uid="{00000000-0005-0000-0000-0000F1000000}"/>
    <cellStyle name="Normal 2 3" xfId="192" xr:uid="{00000000-0005-0000-0000-0000F2000000}"/>
    <cellStyle name="Normal 2 3 2" xfId="291" xr:uid="{00000000-0005-0000-0000-0000F3000000}"/>
    <cellStyle name="Normal 2 4" xfId="193" xr:uid="{00000000-0005-0000-0000-0000F4000000}"/>
    <cellStyle name="Normal 2 5" xfId="292" xr:uid="{00000000-0005-0000-0000-0000F5000000}"/>
    <cellStyle name="Normal 2 6" xfId="318" xr:uid="{00000000-0005-0000-0000-0000F6000000}"/>
    <cellStyle name="Normal 2 7" xfId="319" xr:uid="{00000000-0005-0000-0000-0000F7000000}"/>
    <cellStyle name="Normal 3" xfId="194" xr:uid="{00000000-0005-0000-0000-0000F8000000}"/>
    <cellStyle name="Normal 3 2" xfId="293" xr:uid="{00000000-0005-0000-0000-0000F9000000}"/>
    <cellStyle name="Normal 3 3" xfId="294" xr:uid="{00000000-0005-0000-0000-0000FA000000}"/>
    <cellStyle name="Normal 4" xfId="195" xr:uid="{00000000-0005-0000-0000-0000FB000000}"/>
    <cellStyle name="Normal 5" xfId="196" xr:uid="{00000000-0005-0000-0000-0000FC000000}"/>
    <cellStyle name="Normal 5 2" xfId="295" xr:uid="{00000000-0005-0000-0000-0000FD000000}"/>
    <cellStyle name="Normal 6" xfId="197" xr:uid="{00000000-0005-0000-0000-0000FE000000}"/>
    <cellStyle name="Normal 6 2" xfId="296" xr:uid="{00000000-0005-0000-0000-0000FF000000}"/>
    <cellStyle name="Normal 6 3" xfId="297" xr:uid="{00000000-0005-0000-0000-000000010000}"/>
    <cellStyle name="Normal 7" xfId="198" xr:uid="{00000000-0005-0000-0000-000001010000}"/>
    <cellStyle name="Normal 7 2" xfId="298" xr:uid="{00000000-0005-0000-0000-000002010000}"/>
    <cellStyle name="Normal 8" xfId="199" xr:uid="{00000000-0005-0000-0000-000003010000}"/>
    <cellStyle name="Normal 8 2" xfId="299" xr:uid="{00000000-0005-0000-0000-000004010000}"/>
    <cellStyle name="Normal 8 3" xfId="311" xr:uid="{00000000-0005-0000-0000-000005010000}"/>
    <cellStyle name="Normal 9" xfId="320" xr:uid="{00000000-0005-0000-0000-000006010000}"/>
    <cellStyle name="Number0DecimalStyle" xfId="200" xr:uid="{00000000-0005-0000-0000-00000F010000}"/>
    <cellStyle name="Number0DecimalStyle 2" xfId="248" xr:uid="{00000000-0005-0000-0000-000010010000}"/>
    <cellStyle name="Number10DecimalStyle" xfId="201" xr:uid="{00000000-0005-0000-0000-000011010000}"/>
    <cellStyle name="Number1DecimalStyle" xfId="202" xr:uid="{00000000-0005-0000-0000-000012010000}"/>
    <cellStyle name="Number2DecimalStyle" xfId="203" xr:uid="{00000000-0005-0000-0000-000013010000}"/>
    <cellStyle name="Number2DecimalStyle 2" xfId="249" xr:uid="{00000000-0005-0000-0000-000014010000}"/>
    <cellStyle name="Number3DecimalStyle" xfId="204" xr:uid="{00000000-0005-0000-0000-000015010000}"/>
    <cellStyle name="Number4DecimalStyle" xfId="205" xr:uid="{00000000-0005-0000-0000-000016010000}"/>
    <cellStyle name="Number5DecimalStyle" xfId="206" xr:uid="{00000000-0005-0000-0000-000017010000}"/>
    <cellStyle name="Number6DecimalStyle" xfId="207" xr:uid="{00000000-0005-0000-0000-000018010000}"/>
    <cellStyle name="Number7DecimalStyle" xfId="208" xr:uid="{00000000-0005-0000-0000-000019010000}"/>
    <cellStyle name="Number8DecimalStyle" xfId="209" xr:uid="{00000000-0005-0000-0000-00001A010000}"/>
    <cellStyle name="Number9DecimalStyle" xfId="210" xr:uid="{00000000-0005-0000-0000-00001B010000}"/>
    <cellStyle name="over" xfId="211" xr:uid="{00000000-0005-0000-0000-00001C010000}"/>
    <cellStyle name="percent (0)" xfId="212" xr:uid="{00000000-0005-0000-0000-00001E010000}"/>
    <cellStyle name="Percent [0]" xfId="213" xr:uid="{00000000-0005-0000-0000-00001F010000}"/>
    <cellStyle name="Percent [0] 2" xfId="300" xr:uid="{00000000-0005-0000-0000-000020010000}"/>
    <cellStyle name="Percent [00]" xfId="214" xr:uid="{00000000-0005-0000-0000-000021010000}"/>
    <cellStyle name="Percent [00] 2" xfId="301" xr:uid="{00000000-0005-0000-0000-000022010000}"/>
    <cellStyle name="Percent [2]" xfId="215" xr:uid="{00000000-0005-0000-0000-000023010000}"/>
    <cellStyle name="Percent 10" xfId="313" xr:uid="{00000000-0005-0000-0000-000024010000}"/>
    <cellStyle name="Percent 2" xfId="216" xr:uid="{00000000-0005-0000-0000-000025010000}"/>
    <cellStyle name="Percent 2 2" xfId="217" xr:uid="{00000000-0005-0000-0000-000026010000}"/>
    <cellStyle name="Percent 2 3" xfId="218" xr:uid="{00000000-0005-0000-0000-000027010000}"/>
    <cellStyle name="Percent 2 4" xfId="219" xr:uid="{00000000-0005-0000-0000-000028010000}"/>
    <cellStyle name="Percent 3" xfId="220" xr:uid="{00000000-0005-0000-0000-000029010000}"/>
    <cellStyle name="Percent 3 2" xfId="302" xr:uid="{00000000-0005-0000-0000-00002A010000}"/>
    <cellStyle name="Percent 4" xfId="303" xr:uid="{00000000-0005-0000-0000-00002B010000}"/>
    <cellStyle name="Percent 6" xfId="321" xr:uid="{00000000-0005-0000-0000-00002C010000}"/>
    <cellStyle name="PERCENTAGE" xfId="221" xr:uid="{00000000-0005-0000-0000-00002D010000}"/>
    <cellStyle name="posit" xfId="222" xr:uid="{00000000-0005-0000-0000-00002E010000}"/>
    <cellStyle name="Powerpoint Style" xfId="223" xr:uid="{00000000-0005-0000-0000-00002F010000}"/>
    <cellStyle name="PrePop Currency (0)" xfId="224" xr:uid="{00000000-0005-0000-0000-000030010000}"/>
    <cellStyle name="PrePop Currency (0) 2" xfId="304" xr:uid="{00000000-0005-0000-0000-000031010000}"/>
    <cellStyle name="PrePop Currency (2)" xfId="225" xr:uid="{00000000-0005-0000-0000-000032010000}"/>
    <cellStyle name="PrePop Currency (2) 2" xfId="305" xr:uid="{00000000-0005-0000-0000-000033010000}"/>
    <cellStyle name="PrePop Units (0)" xfId="226" xr:uid="{00000000-0005-0000-0000-000034010000}"/>
    <cellStyle name="PrePop Units (0) 2" xfId="306" xr:uid="{00000000-0005-0000-0000-000035010000}"/>
    <cellStyle name="PrePop Units (1)" xfId="227" xr:uid="{00000000-0005-0000-0000-000036010000}"/>
    <cellStyle name="PrePop Units (1) 2" xfId="307" xr:uid="{00000000-0005-0000-0000-000037010000}"/>
    <cellStyle name="PrePop Units (2)" xfId="228" xr:uid="{00000000-0005-0000-0000-000038010000}"/>
    <cellStyle name="PrePop Units (2) 2" xfId="308" xr:uid="{00000000-0005-0000-0000-000039010000}"/>
    <cellStyle name="SingleTopDoubleBott" xfId="229" xr:uid="{00000000-0005-0000-0000-00003A010000}"/>
    <cellStyle name="Standard_A" xfId="230" xr:uid="{00000000-0005-0000-0000-00003B010000}"/>
    <cellStyle name="Style 1" xfId="231" xr:uid="{00000000-0005-0000-0000-00003C010000}"/>
    <cellStyle name="Style 2" xfId="232" xr:uid="{00000000-0005-0000-0000-00003D010000}"/>
    <cellStyle name="Style 3" xfId="322" xr:uid="{00000000-0005-0000-0000-00003E010000}"/>
    <cellStyle name="Style 4" xfId="323" xr:uid="{00000000-0005-0000-0000-00003F010000}"/>
    <cellStyle name="Text Indent A" xfId="233" xr:uid="{00000000-0005-0000-0000-000040010000}"/>
    <cellStyle name="Text Indent B" xfId="234" xr:uid="{00000000-0005-0000-0000-000041010000}"/>
    <cellStyle name="Text Indent B 2" xfId="309" xr:uid="{00000000-0005-0000-0000-000042010000}"/>
    <cellStyle name="Text Indent C" xfId="235" xr:uid="{00000000-0005-0000-0000-000043010000}"/>
    <cellStyle name="Text Indent C 2" xfId="310" xr:uid="{00000000-0005-0000-0000-000044010000}"/>
    <cellStyle name="TextStyle" xfId="236" xr:uid="{00000000-0005-0000-0000-000045010000}"/>
    <cellStyle name="Tickmark" xfId="237" xr:uid="{00000000-0005-0000-0000-000046010000}"/>
    <cellStyle name="TimStyle" xfId="238" xr:uid="{00000000-0005-0000-0000-000047010000}"/>
    <cellStyle name="Total 2" xfId="239" xr:uid="{00000000-0005-0000-0000-000048010000}"/>
    <cellStyle name="Total 3" xfId="240" xr:uid="{00000000-0005-0000-0000-000049010000}"/>
    <cellStyle name="Total 4" xfId="241" xr:uid="{00000000-0005-0000-0000-00004A010000}"/>
    <cellStyle name="Underline" xfId="242" xr:uid="{00000000-0005-0000-0000-00004B010000}"/>
    <cellStyle name="UnderlineDouble" xfId="243" xr:uid="{00000000-0005-0000-0000-00004C010000}"/>
    <cellStyle name="Währung [0]_RESULTS" xfId="244" xr:uid="{00000000-0005-0000-0000-00004D010000}"/>
    <cellStyle name="Währung_RESULTS" xfId="245" xr:uid="{00000000-0005-0000-0000-00004E010000}"/>
    <cellStyle name="표준_BINV" xfId="246" xr:uid="{00000000-0005-0000-0000-00004F010000}"/>
    <cellStyle name="標準_99B-05PE_IC2" xfId="247" xr:uid="{00000000-0005-0000-0000-000050010000}"/>
  </cellStyles>
  <dxfs count="10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fill>
        <patternFill patternType="solid">
          <fgColor indexed="64"/>
          <bgColor theme="0" tint="-0.3499862666707357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/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 val="0"/>
        <charset val="238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</dxfs>
  <tableStyles count="0" defaultTableStyle="TableStyleMedium2" defaultPivotStyle="PivotStyleLight16"/>
  <colors>
    <mruColors>
      <color rgb="FF7FACDA"/>
      <color rgb="FF666666"/>
      <color rgb="FF404040"/>
      <color rgb="FF2D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152400</xdr:rowOff>
    </xdr:from>
    <xdr:to>
      <xdr:col>11</xdr:col>
      <xdr:colOff>262666</xdr:colOff>
      <xdr:row>15</xdr:row>
      <xdr:rowOff>90433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0BC9057-6A5C-61A7-92A5-C9D9C6879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400175"/>
          <a:ext cx="6206266" cy="1566808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13</xdr:col>
      <xdr:colOff>47626</xdr:colOff>
      <xdr:row>6</xdr:row>
      <xdr:rowOff>152400</xdr:rowOff>
    </xdr:from>
    <xdr:to>
      <xdr:col>15</xdr:col>
      <xdr:colOff>314326</xdr:colOff>
      <xdr:row>17</xdr:row>
      <xdr:rowOff>70528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2536B702-3571-2A84-2857-691B17039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48551" y="1400175"/>
          <a:ext cx="1485900" cy="1908853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</xdr:col>
      <xdr:colOff>47625</xdr:colOff>
      <xdr:row>20</xdr:row>
      <xdr:rowOff>47625</xdr:rowOff>
    </xdr:from>
    <xdr:to>
      <xdr:col>7</xdr:col>
      <xdr:colOff>85276</xdr:colOff>
      <xdr:row>33</xdr:row>
      <xdr:rowOff>171140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62D4126B-5856-CEA6-CC8D-A638E917A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5" y="3829050"/>
          <a:ext cx="3590476" cy="2476190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9851</xdr:colOff>
      <xdr:row>0</xdr:row>
      <xdr:rowOff>6892</xdr:rowOff>
    </xdr:from>
    <xdr:to>
      <xdr:col>16</xdr:col>
      <xdr:colOff>82257</xdr:colOff>
      <xdr:row>12</xdr:row>
      <xdr:rowOff>108818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59FBF2-58A5-4DFD-8687-54BDD2782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31591" y="6892"/>
          <a:ext cx="6988101" cy="23879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5FA552-0621-4557-B9BE-949900D85702}" name="AccountsHierarchy5" displayName="AccountsHierarchy5" ref="A1:G39" totalsRowShown="0" headerRowDxfId="103" dataDxfId="101" headerRowBorderDxfId="102" tableBorderDxfId="100">
  <autoFilter ref="A1:G39" xr:uid="{6E8C3663-B873-4E80-A463-BE18F560BE45}"/>
  <tableColumns count="7">
    <tableColumn id="6" xr3:uid="{819D45DC-0172-4C8C-A994-CD031D6B0CC8}" name="AccountTypeID" dataDxfId="99"/>
    <tableColumn id="1" xr3:uid="{DB1E7473-67C0-432E-94AE-5F7ACAA6563C}" name="AccountGroupID" dataDxfId="98"/>
    <tableColumn id="2" xr3:uid="{8E04556A-F527-4A1C-A083-27415FBE1E50}" name="AccountID" dataDxfId="97"/>
    <tableColumn id="8" xr3:uid="{A79EB4D4-3943-470E-87D4-6724C427E0EF}" name="ReportType" dataDxfId="96"/>
    <tableColumn id="5" xr3:uid="{95031DAE-1FCD-418F-BFAE-CE720984ADA6}" name="Account type" dataDxfId="95"/>
    <tableColumn id="3" xr3:uid="{7AADE9F7-2DCE-4929-8E26-3EC26DC6A8F9}" name="Account group" dataDxfId="94"/>
    <tableColumn id="4" xr3:uid="{0827353F-6EEB-45DA-B582-EB29E568441A}" name="Account" dataDxfId="9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CF9C80D-819A-4134-B831-445B2C9B727C}" name="IncomeStatementPeriodical6" displayName="IncomeStatementPeriodical6" ref="A1:AL117" totalsRowShown="0" headerRowDxfId="92" dataDxfId="91">
  <autoFilter ref="A1:AL117" xr:uid="{6E8C3663-B873-4E80-A463-BE18F560BE45}"/>
  <tableColumns count="38">
    <tableColumn id="4" xr3:uid="{0824C9DC-F2A7-4650-846B-1DEDE9614BCF}" name="Account" dataDxfId="90"/>
    <tableColumn id="1" xr3:uid="{9FAB084F-B0D5-4DC9-BDBC-68A7CB90C26C}" name="BusinessUnitID" dataDxfId="89"/>
    <tableColumn id="5" xr3:uid="{652A0CC2-5831-4CCA-BFEE-2F7D57D48F5B}" name="2016-01" dataDxfId="88"/>
    <tableColumn id="2" xr3:uid="{2104DB98-B11E-41F6-9CCD-FB012BB2D472}" name="2016-02" dataDxfId="87"/>
    <tableColumn id="15" xr3:uid="{5513AC2E-4D61-450D-9F70-EBF1768B10EF}" name="2016-03" dataDxfId="86"/>
    <tableColumn id="19" xr3:uid="{F4D7B9EE-AD32-4F75-852B-2D12C0F2B489}" name="2016-04" dataDxfId="85"/>
    <tableColumn id="18" xr3:uid="{69C6D58F-EE11-4C75-990B-67DA288ED868}" name="2016-05" dataDxfId="84"/>
    <tableColumn id="17" xr3:uid="{A6DD4B7B-99E5-4D24-8AD8-8E0530C3F8E5}" name="2016-06" dataDxfId="83"/>
    <tableColumn id="22" xr3:uid="{19500758-D773-418C-8F6B-9D92BB081CE6}" name="2016-07" dataDxfId="82"/>
    <tableColumn id="21" xr3:uid="{DF296291-97D4-4777-A43D-3C8201DD8B65}" name="2016-08" dataDxfId="81"/>
    <tableColumn id="20" xr3:uid="{E37843F2-69AE-47FE-A300-1411DDDB8EDD}" name="2016-09" dataDxfId="80"/>
    <tableColumn id="25" xr3:uid="{02CA052E-EB4B-40A5-9A82-40FE1CDA96EB}" name="2016-10" dataDxfId="79"/>
    <tableColumn id="24" xr3:uid="{8B2021AE-B21E-476A-84AA-4337D9506536}" name="2016-11" dataDxfId="78"/>
    <tableColumn id="23" xr3:uid="{89539404-838B-44B4-9C63-5E79D3E4C161}" name="2016-12" dataDxfId="77"/>
    <tableColumn id="28" xr3:uid="{A266F34D-15CB-4CE0-B6A4-1538AE1C8773}" name="2017-01" dataDxfId="76"/>
    <tableColumn id="27" xr3:uid="{6733A96E-A1D2-4416-B130-5C4358749B61}" name="2017-02" dataDxfId="75"/>
    <tableColumn id="26" xr3:uid="{08B5BC63-BB33-4E54-B0CD-2FFB6431C611}" name="2017-03" dataDxfId="74"/>
    <tableColumn id="31" xr3:uid="{785E4843-E39F-4511-B589-3B71BAF48161}" name="2017-04" dataDxfId="73"/>
    <tableColumn id="30" xr3:uid="{300AB03A-E2E7-4177-966F-3796B960113A}" name="2017-05" dataDxfId="72"/>
    <tableColumn id="29" xr3:uid="{0F4D03F6-F6FE-4F1E-91BE-E7E1FACB9260}" name="2017-06" dataDxfId="71"/>
    <tableColumn id="34" xr3:uid="{E69DCDF5-E3CB-4778-98DD-7A62CC20384F}" name="2017-07" dataDxfId="70"/>
    <tableColumn id="33" xr3:uid="{9AA3E947-CAC3-45F8-B475-378865504DB0}" name="2017-08" dataDxfId="69"/>
    <tableColumn id="32" xr3:uid="{67603075-B463-45F2-91EB-541EDC9F789C}" name="2017-09" dataDxfId="68"/>
    <tableColumn id="37" xr3:uid="{6E9F927B-0D56-4603-8ADD-55CB9D3EB205}" name="2017-10" dataDxfId="67"/>
    <tableColumn id="36" xr3:uid="{8DF92D23-D911-41E2-AE0D-4B66FCE6BDF8}" name="2017-11" dataDxfId="66"/>
    <tableColumn id="35" xr3:uid="{AA100BF8-5739-412D-BC58-91691E374A4B}" name="2017-12" dataDxfId="65"/>
    <tableColumn id="40" xr3:uid="{FD115090-EAFF-4B61-8FF1-03567C093487}" name="2018-01" dataDxfId="64"/>
    <tableColumn id="39" xr3:uid="{DB231634-1F9A-4331-AAEB-E199A2DE648A}" name="2018-02" dataDxfId="63"/>
    <tableColumn id="38" xr3:uid="{6BC13019-D01C-4DDF-8509-D4778E482308}" name="2018-03" dataDxfId="62"/>
    <tableColumn id="43" xr3:uid="{6043482F-F394-4A50-A0E3-5902ECD4E3D1}" name="2018-04" dataDxfId="61"/>
    <tableColumn id="42" xr3:uid="{3AA2294F-82C0-41C8-8518-39E7CD92D88C}" name="2018-05" dataDxfId="60"/>
    <tableColumn id="41" xr3:uid="{203CB7BF-7587-4933-833A-24B84951F894}" name="2018-06" dataDxfId="59"/>
    <tableColumn id="46" xr3:uid="{BAD56A90-8B05-4517-A4B8-733EAA4BF511}" name="2018-07" dataDxfId="58"/>
    <tableColumn id="45" xr3:uid="{E2CFE072-E0AB-4804-A777-EDB088D621C4}" name="2018-08" dataDxfId="57"/>
    <tableColumn id="44" xr3:uid="{0EA31BA5-19D8-4EB7-968D-4475157DA417}" name="2018-09" dataDxfId="56"/>
    <tableColumn id="49" xr3:uid="{E374DC1E-885E-4BC4-AD76-3C3197B2F5F2}" name="2018-10" dataDxfId="55"/>
    <tableColumn id="48" xr3:uid="{1DB5C3FA-7349-4EC5-8F5D-814DD6576F1E}" name="2018-11" dataDxfId="54"/>
    <tableColumn id="47" xr3:uid="{681D04AF-C828-428D-9788-B390B7C0E7B7}" name="2018-12" dataDxfId="5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69BB231-7C92-4C8A-8FCC-7E1D4FD26A5C}" name="FinancialData810" displayName="FinancialData810" ref="A1:N117" totalsRowShown="0" headerRowDxfId="52" dataDxfId="51">
  <autoFilter ref="A1:N117" xr:uid="{6E8C3663-B873-4E80-A463-BE18F560BE45}"/>
  <tableColumns count="14">
    <tableColumn id="4" xr3:uid="{DF24AFAD-AB4D-4835-A4AF-9015946A2D4A}" name="Account" dataDxfId="50"/>
    <tableColumn id="1" xr3:uid="{BF1CC7E4-1F5D-434E-8282-5F36B441AE24}" name="BusinessUnitID" dataDxfId="49"/>
    <tableColumn id="40" xr3:uid="{513A11E5-C9C3-40AA-8850-2512A9CAE0A1}" name="2018-01" dataDxfId="48"/>
    <tableColumn id="39" xr3:uid="{BD1C73A8-B226-438C-9860-3D9E048BFDBF}" name="2018-02" dataDxfId="47"/>
    <tableColumn id="38" xr3:uid="{FE6C6E1A-6914-44A3-AD7C-608B4452E20D}" name="2018-03" dataDxfId="46"/>
    <tableColumn id="43" xr3:uid="{09D4CD8B-4E84-4A27-A842-9D765B8CB840}" name="2018-04" dataDxfId="45"/>
    <tableColumn id="42" xr3:uid="{687FD7FA-301D-4374-8568-C051DE98D15E}" name="2018-05" dataDxfId="44"/>
    <tableColumn id="41" xr3:uid="{F3B8F639-B83B-41B2-A913-69FAC1C0B397}" name="2018-06" dataDxfId="43"/>
    <tableColumn id="46" xr3:uid="{8C06291E-E6A5-4E73-A7B9-DF093962734B}" name="2018-07" dataDxfId="42"/>
    <tableColumn id="45" xr3:uid="{695C7797-3B2D-4B51-9425-3837AF3FE2D3}" name="2018-08" dataDxfId="41"/>
    <tableColumn id="44" xr3:uid="{36CBE78F-181F-4199-9623-6B0B32DDFE3D}" name="2018-09" dataDxfId="40"/>
    <tableColumn id="49" xr3:uid="{1E41AB66-E9BA-4373-A9B9-ADBCE376C998}" name="2018-10" dataDxfId="39"/>
    <tableColumn id="48" xr3:uid="{B1E687FD-AA92-4DB1-A2D3-7D7EA064B5F3}" name="2018-11" dataDxfId="38"/>
    <tableColumn id="47" xr3:uid="{1F75171D-B59A-48E7-B693-211882389A97}" name="2018-12" dataDxfId="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7B571F-A5F9-4041-8856-9A5BD5256E94}" name="FinancialData" displayName="FinancialData" ref="A1:AM113" totalsRowShown="0" headerRowDxfId="36">
  <autoFilter ref="A1:AM113" xr:uid="{6E8C3663-B873-4E80-A463-BE18F560BE45}"/>
  <tableColumns count="39">
    <tableColumn id="6" xr3:uid="{25DB6C8F-2694-4E5A-BB63-AE1592698D23}" name="AccountID"/>
    <tableColumn id="1" xr3:uid="{541E5444-C9B5-4676-B026-ACCEDFFF3574}" name="BusinessUnitID"/>
    <tableColumn id="3" xr3:uid="{EADEE93B-50A4-4DEE-A1E5-3E7EEB5F0039}" name="Scenario"/>
    <tableColumn id="5" xr3:uid="{BD606C6E-96EA-42F3-82BC-0B679F0AF261}" name="2023-01"/>
    <tableColumn id="2" xr3:uid="{B5C740FA-670D-43AF-A1E4-D2AB97667993}" name="2023-02"/>
    <tableColumn id="15" xr3:uid="{F7B39580-52FE-41F0-8F8C-24A7EFC145A2}" name="2023-03"/>
    <tableColumn id="19" xr3:uid="{B2821357-258C-448F-95B3-302CB1324D41}" name="2023-04"/>
    <tableColumn id="18" xr3:uid="{E5DF2A4B-FB8C-46E9-B1CF-3B67BC1DAC00}" name="2023-05"/>
    <tableColumn id="17" xr3:uid="{0FA64B66-CE63-4238-B7C3-9A365220A988}" name="2023-06"/>
    <tableColumn id="22" xr3:uid="{24894ECE-CBFC-4937-831D-DEEAFA5B7F22}" name="2023-07"/>
    <tableColumn id="21" xr3:uid="{21608BEA-04ED-4F1F-BD4F-53BE6E2211C3}" name="2023-08"/>
    <tableColumn id="20" xr3:uid="{0A875B3C-4333-4F55-AA8B-4D406A934B84}" name="2023-09"/>
    <tableColumn id="25" xr3:uid="{182764C9-9FED-45E8-ABF5-881B7F29F579}" name="2023-10"/>
    <tableColumn id="24" xr3:uid="{AA862094-E667-4156-B08D-6E9970723353}" name="2023-11"/>
    <tableColumn id="23" xr3:uid="{ED62FB43-17BF-405F-8573-8BC183E5AAE2}" name="2023-12"/>
    <tableColumn id="28" xr3:uid="{3427CB38-2049-4848-839C-071125F5D4FA}" name="2024-01"/>
    <tableColumn id="27" xr3:uid="{E053ABC8-4C78-4781-9651-B17E788760DE}" name="2024-02"/>
    <tableColumn id="26" xr3:uid="{76AAD2CB-AFE7-4830-9AD8-86307EAFCD52}" name="2024-03"/>
    <tableColumn id="31" xr3:uid="{FDD4F7F7-801D-4103-8297-A200AAA083E7}" name="2024-04"/>
    <tableColumn id="30" xr3:uid="{A94516F5-E6B0-4877-9E99-021C27175C2C}" name="2024-05"/>
    <tableColumn id="29" xr3:uid="{6C11246F-C551-49C7-9038-C2DFCDA406E8}" name="2024-06"/>
    <tableColumn id="34" xr3:uid="{6969A4E5-4602-4F8E-B13A-49EDBC043B8E}" name="2024-07"/>
    <tableColumn id="33" xr3:uid="{176CB58A-438B-4A85-894B-954F69ACB1C1}" name="2024-08"/>
    <tableColumn id="32" xr3:uid="{0BFD1F67-A3A1-4748-9D87-B41FB1BA3983}" name="2024-09"/>
    <tableColumn id="37" xr3:uid="{BA15712D-8A73-4E60-A203-378862D86D39}" name="2024-10"/>
    <tableColumn id="36" xr3:uid="{CF0CB722-AD0D-4AB1-8385-0EBD7CBE7A62}" name="2024-11"/>
    <tableColumn id="35" xr3:uid="{807FA4BF-63DD-4480-964C-ABF4E75F4257}" name="2024-12"/>
    <tableColumn id="40" xr3:uid="{3CC1B6F4-FF36-41A1-9B2F-1670585977F9}" name="2025-01"/>
    <tableColumn id="39" xr3:uid="{F408FE6F-DEEF-4206-BB95-ADD318AE3985}" name="2025-02"/>
    <tableColumn id="38" xr3:uid="{F6687911-9AA7-47E2-8C6C-3C22CD18EA67}" name="2025-03"/>
    <tableColumn id="43" xr3:uid="{D8E18C01-C8FE-4F57-A48E-44D7BF138080}" name="2025-04"/>
    <tableColumn id="42" xr3:uid="{8F60A9DD-C675-4926-A682-49CC7A390EBB}" name="2025-05"/>
    <tableColumn id="41" xr3:uid="{D2FBA63B-7C30-4312-8383-225EFF4AA3FD}" name="2025-06"/>
    <tableColumn id="46" xr3:uid="{4481F27A-CE4C-4E34-9577-37F5EB4508CA}" name="2025-07"/>
    <tableColumn id="45" xr3:uid="{FC8EDA01-1A0F-4DB2-8B59-F7262EDCB1CC}" name="2025-08"/>
    <tableColumn id="44" xr3:uid="{276353A4-80E2-4780-9E64-B3E9BE2F4DEB}" name="2025-09"/>
    <tableColumn id="49" xr3:uid="{335ACFFC-8E95-430C-8CE0-8E88839204BA}" name="2025-10"/>
    <tableColumn id="48" xr3:uid="{1600833D-890B-40F1-949B-E5A3D6C7FFAE}" name="2025-11"/>
    <tableColumn id="47" xr3:uid="{D970FCA3-D7D3-4B35-9933-9E87C1B4CC8A}" name="2025-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391E566-F9E3-4860-B6D1-9CA9D3CD29A2}" name="PlanTable" displayName="PlanTable" ref="A1:O113" totalsRowShown="0" headerRowDxfId="35">
  <autoFilter ref="A1:O113" xr:uid="{6E8C3663-B873-4E80-A463-BE18F560BE45}"/>
  <tableColumns count="15">
    <tableColumn id="3" xr3:uid="{5921FD36-8F86-444E-A272-BFC766A49C5B}" name="AccountID"/>
    <tableColumn id="1" xr3:uid="{0465E657-571F-412B-AA5C-C84640CC6022}" name="BusinessUnitID"/>
    <tableColumn id="2" xr3:uid="{4599D82E-443B-4721-9FEE-7692C8F435C4}" name="Scenario"/>
    <tableColumn id="40" xr3:uid="{B1402652-86E1-469B-9E29-3F0FDD22BC99}" name="2025-01"/>
    <tableColumn id="39" xr3:uid="{02426C0C-8CAE-45F3-BFF0-D2A5D180BFB4}" name="2025-02"/>
    <tableColumn id="38" xr3:uid="{BD629DA1-F7F6-4968-A096-A304E0EBC8AE}" name="2025-03"/>
    <tableColumn id="43" xr3:uid="{6FEA6C57-42BA-4983-AE21-B6E51F52FE80}" name="2025-04"/>
    <tableColumn id="42" xr3:uid="{D77F066F-324F-411F-A8BA-0040F1BC15F8}" name="2025-05"/>
    <tableColumn id="41" xr3:uid="{0433204B-9369-451A-A7C1-F3A9BB6FBFD1}" name="2025-06"/>
    <tableColumn id="46" xr3:uid="{9D8E4235-1688-42B4-B60B-3B3198622B8E}" name="2025-07"/>
    <tableColumn id="45" xr3:uid="{8D4B1B2F-A4B3-4F2D-B5C8-9A8DDCADF9D7}" name="2025-08"/>
    <tableColumn id="44" xr3:uid="{7ECC47B5-69A2-49FE-8113-9A15DA9FD0D1}" name="2025-09"/>
    <tableColumn id="49" xr3:uid="{B4299122-7A14-4952-8801-23AAA3EF1AA6}" name="2025-10"/>
    <tableColumn id="48" xr3:uid="{34013CDC-B9F0-42E0-BD11-6183FD838980}" name="2025-11"/>
    <tableColumn id="47" xr3:uid="{C341169C-6BC6-4E93-BE95-98AC4D41E805}" name="2025-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5BA9935-FC35-458D-B06B-0567768E0EBB}" name="FC_table" displayName="FC_table" ref="A1:O113" totalsRowShown="0" headerRowDxfId="34">
  <autoFilter ref="A1:O113" xr:uid="{6E8C3663-B873-4E80-A463-BE18F560BE45}"/>
  <tableColumns count="15">
    <tableColumn id="3" xr3:uid="{D1010D71-7F90-4CD4-9768-B93B868F006C}" name="AccountID"/>
    <tableColumn id="1" xr3:uid="{84C6AC0C-3F6A-440A-B4C1-8EDFEF51A399}" name="BusinessUnitID"/>
    <tableColumn id="2" xr3:uid="{A6D36DB6-736E-4777-89DE-1E729BF5888A}" name="Scenario"/>
    <tableColumn id="40" xr3:uid="{2ACAB7A5-462F-4626-8C75-51D8CF89E44E}" name="2025-01"/>
    <tableColumn id="39" xr3:uid="{1B14E235-E93A-4370-A6C9-9E63C5D2BF3F}" name="2025-02"/>
    <tableColumn id="38" xr3:uid="{C1879FB3-560E-4669-B07E-091B524ED539}" name="2025-03"/>
    <tableColumn id="43" xr3:uid="{693B6A41-5C2A-42B3-BD6A-363AF8B58A6D}" name="2025-04"/>
    <tableColumn id="42" xr3:uid="{70F16871-3FB8-4EEA-B95E-A25B2A3850A3}" name="2025-05"/>
    <tableColumn id="41" xr3:uid="{69F3F813-4E45-48D6-A7D5-57A1C5C19B0B}" name="2025-06"/>
    <tableColumn id="46" xr3:uid="{F43378C4-C3FC-4AF5-A29B-9335E3F4E76F}" name="2025-07"/>
    <tableColumn id="45" xr3:uid="{277391EA-0D1A-4AB4-B444-B01562BFFF7B}" name="2025-08"/>
    <tableColumn id="44" xr3:uid="{53D3C312-2CFB-4DB5-99FC-63BD4CEF324C}" name="2025-09"/>
    <tableColumn id="49" xr3:uid="{5F88D7C1-8E8C-4A23-BAAA-6096AF6A1815}" name="2025-10"/>
    <tableColumn id="48" xr3:uid="{C91CEE8A-8FA4-4A27-901D-DD413C83462F}" name="2025-11"/>
    <tableColumn id="47" xr3:uid="{9AA6F49D-9A4C-4FCF-BFEA-B4DD405AC09D}" name="2025-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F1FD724-9509-455E-9C5E-12396C7B8760}" name="Comments_hierarchical" displayName="Comments_hierarchical" ref="A1:L38" totalsRowShown="0" headerRowDxfId="33" dataDxfId="32">
  <autoFilter ref="A1:L38" xr:uid="{9F1FD724-9509-455E-9C5E-12396C7B8760}"/>
  <tableColumns count="12">
    <tableColumn id="2" xr3:uid="{86E6A127-BB78-4316-B431-9B5736D45318}" name="Date" dataDxfId="31"/>
    <tableColumn id="1" xr3:uid="{CBDF33AA-F37B-4B4B-A6CF-C43F9518821C}" name="CalcID" dataDxfId="30"/>
    <tableColumn id="12" xr3:uid="{41B4335B-E3C1-4341-9202-C4480977C853}" name="Period Calculation" dataDxfId="29"/>
    <tableColumn id="3" xr3:uid="{B0F6FE85-0717-4279-B91E-41F9D67C289C}" name="AccountGroupID" dataDxfId="28">
      <calculatedColumnFormula>_xlfn.XLOOKUP(Comments_hierarchical[[#This Row],[Account group]], Accounts[Account group], Accounts[AccountGroupID])</calculatedColumnFormula>
    </tableColumn>
    <tableColumn id="4" xr3:uid="{82F2D4CA-E83D-40B3-8C90-B426D5A36E65}" name="Account group" dataDxfId="27">
      <calculatedColumnFormula>_xlfn.XLOOKUP(Comments_hierarchical[[#This Row],[AccountID]], Accounts[AccountID], Accounts[Account group])</calculatedColumnFormula>
    </tableColumn>
    <tableColumn id="5" xr3:uid="{27704AB7-4159-49E7-BDEF-6AF2C2E0CE99}" name="Comment (Account group)" dataDxfId="26"/>
    <tableColumn id="6" xr3:uid="{9FD155F7-0345-48D8-88CD-6E6F8B7D2CEC}" name="AccountSubGroupID" dataDxfId="25">
      <calculatedColumnFormula>_xlfn.XLOOKUP(Comments_hierarchical[[#This Row],[Account subgroup]], Accounts[Account subgroup], Accounts[AccountSubGroupID])</calculatedColumnFormula>
    </tableColumn>
    <tableColumn id="7" xr3:uid="{CCDCCAD7-82DD-4478-A318-211957FA536F}" name="Account subgroup" dataDxfId="24">
      <calculatedColumnFormula>_xlfn.XLOOKUP(Comments_hierarchical[[#This Row],[AccountID]], Accounts[AccountID], Accounts[Account subgroup])</calculatedColumnFormula>
    </tableColumn>
    <tableColumn id="8" xr3:uid="{D07519C7-5CEC-49F0-92D7-A288A22A183B}" name="Comment (Account subgroup)" dataDxfId="23"/>
    <tableColumn id="9" xr3:uid="{5BE491DC-D63D-4A95-BCD4-648FF8D2418E}" name="AccountID" dataDxfId="22">
      <calculatedColumnFormula>_xlfn.XLOOKUP(Comments_hierarchical[[#This Row],[Account]],Accounts[Account],Accounts[AccountID])</calculatedColumnFormula>
    </tableColumn>
    <tableColumn id="10" xr3:uid="{365A9DA4-3136-4F51-A2AC-F28D070D1621}" name="Account" dataDxfId="21"/>
    <tableColumn id="11" xr3:uid="{C2F84F89-E064-4E20-9BBF-2F60AD2A4364}" name="Comment (Account)" dataDxfId="2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E531E1-1087-4B05-B690-FAC4DA961662}" name="Accounts" displayName="Accounts" ref="A1:J71" totalsRowShown="0" headerRowDxfId="19" dataDxfId="17" headerRowBorderDxfId="18" tableBorderDxfId="16">
  <autoFilter ref="A1:J71" xr:uid="{6E8C3663-B873-4E80-A463-BE18F560BE45}"/>
  <tableColumns count="10">
    <tableColumn id="7" xr3:uid="{716E0B46-D58B-4612-BEA0-37C979CB466F}" name="ReportTypeID" dataDxfId="8"/>
    <tableColumn id="8" xr3:uid="{D1A5F6E3-D00D-45E9-B654-C793F4658FA0}" name="ReportType" dataDxfId="7"/>
    <tableColumn id="6" xr3:uid="{F9BDA9C2-C6BC-4CB9-AE73-D8BB694B0309}" name="AccountGroupID" dataDxfId="6"/>
    <tableColumn id="5" xr3:uid="{8C23E608-7BD1-428B-B49A-CB6F7EEB16DB}" name="Account group" dataDxfId="5"/>
    <tableColumn id="1" xr3:uid="{5C394C98-CB09-4D79-8629-A58C0119FC88}" name="AccountSubGroupID" dataDxfId="4"/>
    <tableColumn id="3" xr3:uid="{BAC8956A-C658-4D48-9639-647A4C0CCB4A}" name="Account subgroup" dataDxfId="3"/>
    <tableColumn id="2" xr3:uid="{A40E94A3-C9D3-4381-80F8-FCA5563D13C3}" name="AccountID" dataDxfId="2"/>
    <tableColumn id="4" xr3:uid="{D7BF7138-CCB9-4D36-B8E5-CC5AC63403DD}" name="Account" dataDxfId="0"/>
    <tableColumn id="9" xr3:uid="{0532BC80-9DF8-4262-9F05-F7F2A0C43168}" name="IsKPI" dataDxfId="1"/>
    <tableColumn id="10" xr3:uid="{BF923F7F-B44D-43B9-9794-9569ACDC0AB3}" name="Category Class" dataDxfId="1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57299D-7EA1-4E26-A73D-272EF92FBB26}" name="BusinessUnits" displayName="BusinessUnits" ref="A1:B5" totalsRowShown="0" headerRowDxfId="14" dataDxfId="12" headerRowBorderDxfId="13" tableBorderDxfId="11">
  <autoFilter ref="A1:B5" xr:uid="{6E8C3663-B873-4E80-A463-BE18F560BE45}"/>
  <tableColumns count="2">
    <tableColumn id="2" xr3:uid="{DDB7BCD3-C4D5-4782-99EE-627E1B1E6514}" name="BusinessUnitID" dataDxfId="10"/>
    <tableColumn id="4" xr3:uid="{A6AE008D-0D83-4DE7-A46E-B6A53E4210D0}" name="Business unit" dataDxf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zebrabi.com/pbi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B311-F781-485C-A0A2-7EFC117E8F0E}">
  <dimension ref="A1:G39"/>
  <sheetViews>
    <sheetView showGridLines="0" zoomScale="130" zoomScaleNormal="130" workbookViewId="0">
      <selection activeCell="I34" sqref="I34"/>
    </sheetView>
  </sheetViews>
  <sheetFormatPr defaultColWidth="9.109375" defaultRowHeight="15" x14ac:dyDescent="0.35"/>
  <cols>
    <col min="1" max="2" width="17.33203125" style="3" customWidth="1"/>
    <col min="3" max="3" width="12.5546875" style="3" customWidth="1"/>
    <col min="4" max="4" width="14.6640625" style="3" customWidth="1"/>
    <col min="5" max="5" width="17.44140625" style="3" customWidth="1"/>
    <col min="6" max="6" width="25.109375" style="3" customWidth="1"/>
    <col min="7" max="7" width="37.5546875" style="3" customWidth="1"/>
    <col min="8" max="16384" width="9.109375" style="3"/>
  </cols>
  <sheetData>
    <row r="1" spans="1:7" x14ac:dyDescent="0.35">
      <c r="A1" s="15" t="s">
        <v>95</v>
      </c>
      <c r="B1" s="15" t="s">
        <v>14</v>
      </c>
      <c r="C1" s="15" t="s">
        <v>13</v>
      </c>
      <c r="D1" s="15" t="s">
        <v>98</v>
      </c>
      <c r="E1" s="15" t="s">
        <v>92</v>
      </c>
      <c r="F1" s="15" t="s">
        <v>11</v>
      </c>
      <c r="G1" s="15" t="s">
        <v>12</v>
      </c>
    </row>
    <row r="2" spans="1:7" x14ac:dyDescent="0.35">
      <c r="A2" s="7">
        <v>1</v>
      </c>
      <c r="B2" s="7">
        <v>1</v>
      </c>
      <c r="C2" s="7">
        <v>1</v>
      </c>
      <c r="D2" s="7" t="s">
        <v>99</v>
      </c>
      <c r="E2" s="6" t="s">
        <v>97</v>
      </c>
      <c r="F2" s="7" t="s">
        <v>8</v>
      </c>
      <c r="G2" s="6" t="s">
        <v>15</v>
      </c>
    </row>
    <row r="3" spans="1:7" x14ac:dyDescent="0.35">
      <c r="A3" s="7">
        <v>1</v>
      </c>
      <c r="B3" s="7">
        <v>1</v>
      </c>
      <c r="C3" s="7">
        <v>2</v>
      </c>
      <c r="D3" s="7" t="s">
        <v>99</v>
      </c>
      <c r="E3" s="6" t="s">
        <v>97</v>
      </c>
      <c r="F3" s="7" t="s">
        <v>8</v>
      </c>
      <c r="G3" s="17" t="s">
        <v>16</v>
      </c>
    </row>
    <row r="4" spans="1:7" x14ac:dyDescent="0.35">
      <c r="A4" s="7">
        <v>1</v>
      </c>
      <c r="B4" s="7">
        <v>2</v>
      </c>
      <c r="C4" s="7">
        <v>3</v>
      </c>
      <c r="D4" s="7" t="s">
        <v>99</v>
      </c>
      <c r="E4" s="6" t="s">
        <v>97</v>
      </c>
      <c r="F4" s="7" t="s">
        <v>59</v>
      </c>
      <c r="G4" s="17" t="s">
        <v>17</v>
      </c>
    </row>
    <row r="5" spans="1:7" x14ac:dyDescent="0.35">
      <c r="A5" s="7">
        <v>1</v>
      </c>
      <c r="B5" s="7">
        <v>2</v>
      </c>
      <c r="C5" s="7">
        <v>4</v>
      </c>
      <c r="D5" s="7" t="s">
        <v>99</v>
      </c>
      <c r="E5" s="6" t="s">
        <v>97</v>
      </c>
      <c r="F5" s="7" t="s">
        <v>59</v>
      </c>
      <c r="G5" s="17" t="s">
        <v>18</v>
      </c>
    </row>
    <row r="6" spans="1:7" x14ac:dyDescent="0.35">
      <c r="A6" s="7">
        <v>1</v>
      </c>
      <c r="B6" s="7">
        <v>3</v>
      </c>
      <c r="C6" s="7">
        <v>5</v>
      </c>
      <c r="D6" s="7" t="s">
        <v>99</v>
      </c>
      <c r="E6" s="6" t="s">
        <v>97</v>
      </c>
      <c r="F6" s="6" t="s">
        <v>58</v>
      </c>
      <c r="G6" s="17" t="s">
        <v>58</v>
      </c>
    </row>
    <row r="7" spans="1:7" x14ac:dyDescent="0.35">
      <c r="A7" s="7">
        <v>2</v>
      </c>
      <c r="B7" s="7">
        <v>4</v>
      </c>
      <c r="C7" s="7">
        <v>6</v>
      </c>
      <c r="D7" s="7" t="s">
        <v>99</v>
      </c>
      <c r="E7" s="7" t="s">
        <v>96</v>
      </c>
      <c r="F7" s="6" t="s">
        <v>60</v>
      </c>
      <c r="G7" s="17" t="s">
        <v>0</v>
      </c>
    </row>
    <row r="8" spans="1:7" x14ac:dyDescent="0.35">
      <c r="A8" s="7">
        <v>2</v>
      </c>
      <c r="B8" s="7">
        <v>4</v>
      </c>
      <c r="C8" s="7">
        <v>7</v>
      </c>
      <c r="D8" s="7" t="s">
        <v>99</v>
      </c>
      <c r="E8" s="7" t="s">
        <v>96</v>
      </c>
      <c r="F8" s="6" t="s">
        <v>60</v>
      </c>
      <c r="G8" s="17" t="s">
        <v>1</v>
      </c>
    </row>
    <row r="9" spans="1:7" x14ac:dyDescent="0.35">
      <c r="A9" s="7">
        <v>2</v>
      </c>
      <c r="B9" s="7">
        <v>4</v>
      </c>
      <c r="C9" s="7">
        <v>8</v>
      </c>
      <c r="D9" s="7" t="s">
        <v>99</v>
      </c>
      <c r="E9" s="7" t="s">
        <v>96</v>
      </c>
      <c r="F9" s="6" t="s">
        <v>60</v>
      </c>
      <c r="G9" s="17" t="s">
        <v>2</v>
      </c>
    </row>
    <row r="10" spans="1:7" x14ac:dyDescent="0.35">
      <c r="A10" s="7">
        <v>2</v>
      </c>
      <c r="B10" s="7">
        <v>4</v>
      </c>
      <c r="C10" s="7">
        <v>9</v>
      </c>
      <c r="D10" s="7" t="s">
        <v>99</v>
      </c>
      <c r="E10" s="7" t="s">
        <v>96</v>
      </c>
      <c r="F10" s="6" t="s">
        <v>60</v>
      </c>
      <c r="G10" s="27" t="s">
        <v>3</v>
      </c>
    </row>
    <row r="11" spans="1:7" x14ac:dyDescent="0.35">
      <c r="A11" s="7">
        <v>2</v>
      </c>
      <c r="B11" s="7">
        <v>5</v>
      </c>
      <c r="C11" s="7">
        <v>10</v>
      </c>
      <c r="D11" s="7" t="s">
        <v>99</v>
      </c>
      <c r="E11" s="7" t="s">
        <v>96</v>
      </c>
      <c r="F11" s="6" t="s">
        <v>4</v>
      </c>
      <c r="G11" s="6" t="s">
        <v>4</v>
      </c>
    </row>
    <row r="12" spans="1:7" x14ac:dyDescent="0.35">
      <c r="A12" s="7">
        <v>2</v>
      </c>
      <c r="B12" s="7">
        <v>6</v>
      </c>
      <c r="C12" s="7">
        <v>11</v>
      </c>
      <c r="D12" s="7" t="s">
        <v>99</v>
      </c>
      <c r="E12" s="7" t="s">
        <v>96</v>
      </c>
      <c r="F12" s="6" t="s">
        <v>6</v>
      </c>
      <c r="G12" s="6" t="s">
        <v>5</v>
      </c>
    </row>
    <row r="13" spans="1:7" x14ac:dyDescent="0.35">
      <c r="A13" s="7">
        <v>2</v>
      </c>
      <c r="B13" s="7">
        <v>7</v>
      </c>
      <c r="C13" s="7">
        <v>12</v>
      </c>
      <c r="D13" s="7" t="s">
        <v>99</v>
      </c>
      <c r="E13" s="7" t="s">
        <v>96</v>
      </c>
      <c r="F13" s="6" t="s">
        <v>7</v>
      </c>
      <c r="G13" s="6" t="s">
        <v>9</v>
      </c>
    </row>
    <row r="14" spans="1:7" x14ac:dyDescent="0.35">
      <c r="A14" s="7">
        <v>3</v>
      </c>
      <c r="B14" s="7">
        <v>8</v>
      </c>
      <c r="C14" s="7">
        <v>13</v>
      </c>
      <c r="D14" s="7" t="s">
        <v>100</v>
      </c>
      <c r="E14" s="7" t="s">
        <v>61</v>
      </c>
      <c r="F14" s="6" t="s">
        <v>64</v>
      </c>
      <c r="G14" s="17" t="s">
        <v>80</v>
      </c>
    </row>
    <row r="15" spans="1:7" x14ac:dyDescent="0.35">
      <c r="A15" s="7">
        <v>3</v>
      </c>
      <c r="B15" s="7">
        <v>8</v>
      </c>
      <c r="C15" s="7">
        <v>14</v>
      </c>
      <c r="D15" s="7" t="s">
        <v>100</v>
      </c>
      <c r="E15" s="7" t="s">
        <v>61</v>
      </c>
      <c r="F15" s="6" t="s">
        <v>64</v>
      </c>
      <c r="G15" s="17" t="s">
        <v>81</v>
      </c>
    </row>
    <row r="16" spans="1:7" x14ac:dyDescent="0.35">
      <c r="A16" s="7">
        <v>3</v>
      </c>
      <c r="B16" s="7">
        <v>8</v>
      </c>
      <c r="C16" s="7">
        <v>15</v>
      </c>
      <c r="D16" s="7" t="s">
        <v>100</v>
      </c>
      <c r="E16" s="7" t="s">
        <v>61</v>
      </c>
      <c r="F16" s="6" t="s">
        <v>64</v>
      </c>
      <c r="G16" s="17" t="s">
        <v>83</v>
      </c>
    </row>
    <row r="17" spans="1:7" x14ac:dyDescent="0.35">
      <c r="A17" s="7">
        <v>3</v>
      </c>
      <c r="B17" s="7">
        <v>8</v>
      </c>
      <c r="C17" s="7">
        <v>16</v>
      </c>
      <c r="D17" s="7" t="s">
        <v>100</v>
      </c>
      <c r="E17" s="7" t="s">
        <v>61</v>
      </c>
      <c r="F17" s="6" t="s">
        <v>64</v>
      </c>
      <c r="G17" s="17" t="s">
        <v>62</v>
      </c>
    </row>
    <row r="18" spans="1:7" x14ac:dyDescent="0.35">
      <c r="A18" s="7">
        <v>3</v>
      </c>
      <c r="B18" s="7">
        <v>8</v>
      </c>
      <c r="C18" s="7">
        <v>17</v>
      </c>
      <c r="D18" s="7" t="s">
        <v>100</v>
      </c>
      <c r="E18" s="7" t="s">
        <v>61</v>
      </c>
      <c r="F18" s="6" t="s">
        <v>64</v>
      </c>
      <c r="G18" s="17" t="s">
        <v>89</v>
      </c>
    </row>
    <row r="19" spans="1:7" x14ac:dyDescent="0.35">
      <c r="A19" s="7">
        <v>3</v>
      </c>
      <c r="B19" s="7">
        <v>9</v>
      </c>
      <c r="C19" s="7">
        <v>18</v>
      </c>
      <c r="D19" s="7" t="s">
        <v>100</v>
      </c>
      <c r="E19" s="7" t="s">
        <v>61</v>
      </c>
      <c r="F19" s="6" t="s">
        <v>63</v>
      </c>
      <c r="G19" s="17" t="s">
        <v>84</v>
      </c>
    </row>
    <row r="20" spans="1:7" x14ac:dyDescent="0.35">
      <c r="A20" s="7">
        <v>3</v>
      </c>
      <c r="B20" s="7">
        <v>9</v>
      </c>
      <c r="C20" s="7">
        <v>19</v>
      </c>
      <c r="D20" s="7" t="s">
        <v>100</v>
      </c>
      <c r="E20" s="7" t="s">
        <v>61</v>
      </c>
      <c r="F20" s="6" t="s">
        <v>63</v>
      </c>
      <c r="G20" s="17" t="s">
        <v>82</v>
      </c>
    </row>
    <row r="21" spans="1:7" x14ac:dyDescent="0.35">
      <c r="A21" s="7">
        <v>3</v>
      </c>
      <c r="B21" s="7">
        <v>9</v>
      </c>
      <c r="C21" s="7">
        <v>20</v>
      </c>
      <c r="D21" s="7" t="s">
        <v>100</v>
      </c>
      <c r="E21" s="7" t="s">
        <v>61</v>
      </c>
      <c r="F21" s="6" t="s">
        <v>63</v>
      </c>
      <c r="G21" s="17" t="s">
        <v>71</v>
      </c>
    </row>
    <row r="22" spans="1:7" x14ac:dyDescent="0.35">
      <c r="A22" s="7">
        <v>3</v>
      </c>
      <c r="B22" s="7">
        <v>9</v>
      </c>
      <c r="C22" s="7">
        <v>21</v>
      </c>
      <c r="D22" s="7" t="s">
        <v>100</v>
      </c>
      <c r="E22" s="7" t="s">
        <v>61</v>
      </c>
      <c r="F22" s="6" t="s">
        <v>63</v>
      </c>
      <c r="G22" s="17" t="s">
        <v>72</v>
      </c>
    </row>
    <row r="23" spans="1:7" x14ac:dyDescent="0.35">
      <c r="A23" s="7">
        <v>3</v>
      </c>
      <c r="B23" s="7">
        <v>9</v>
      </c>
      <c r="C23" s="7">
        <v>22</v>
      </c>
      <c r="D23" s="7" t="s">
        <v>100</v>
      </c>
      <c r="E23" s="7" t="s">
        <v>61</v>
      </c>
      <c r="F23" s="6" t="s">
        <v>63</v>
      </c>
      <c r="G23" s="17" t="s">
        <v>93</v>
      </c>
    </row>
    <row r="24" spans="1:7" x14ac:dyDescent="0.35">
      <c r="A24" s="7">
        <v>3</v>
      </c>
      <c r="B24" s="7">
        <v>9</v>
      </c>
      <c r="C24" s="7">
        <v>23</v>
      </c>
      <c r="D24" s="7" t="s">
        <v>100</v>
      </c>
      <c r="E24" s="7" t="s">
        <v>61</v>
      </c>
      <c r="F24" s="6" t="s">
        <v>63</v>
      </c>
      <c r="G24" s="17" t="s">
        <v>73</v>
      </c>
    </row>
    <row r="25" spans="1:7" x14ac:dyDescent="0.35">
      <c r="A25" s="7">
        <v>4</v>
      </c>
      <c r="B25" s="7">
        <v>10</v>
      </c>
      <c r="C25" s="7">
        <v>24</v>
      </c>
      <c r="D25" s="7" t="s">
        <v>100</v>
      </c>
      <c r="E25" s="7" t="s">
        <v>70</v>
      </c>
      <c r="F25" s="6" t="s">
        <v>66</v>
      </c>
      <c r="G25" s="17" t="s">
        <v>67</v>
      </c>
    </row>
    <row r="26" spans="1:7" x14ac:dyDescent="0.35">
      <c r="A26" s="7">
        <v>4</v>
      </c>
      <c r="B26" s="7">
        <v>10</v>
      </c>
      <c r="C26" s="7">
        <v>25</v>
      </c>
      <c r="D26" s="7" t="s">
        <v>100</v>
      </c>
      <c r="E26" s="7" t="s">
        <v>70</v>
      </c>
      <c r="F26" s="6" t="s">
        <v>66</v>
      </c>
      <c r="G26" s="17" t="s">
        <v>85</v>
      </c>
    </row>
    <row r="27" spans="1:7" x14ac:dyDescent="0.35">
      <c r="A27" s="7">
        <v>4</v>
      </c>
      <c r="B27" s="7">
        <v>10</v>
      </c>
      <c r="C27" s="7">
        <v>26</v>
      </c>
      <c r="D27" s="7" t="s">
        <v>100</v>
      </c>
      <c r="E27" s="7" t="s">
        <v>70</v>
      </c>
      <c r="F27" s="6" t="s">
        <v>66</v>
      </c>
      <c r="G27" s="17" t="s">
        <v>86</v>
      </c>
    </row>
    <row r="28" spans="1:7" x14ac:dyDescent="0.35">
      <c r="A28" s="7">
        <v>4</v>
      </c>
      <c r="B28" s="7">
        <v>10</v>
      </c>
      <c r="C28" s="7">
        <v>27</v>
      </c>
      <c r="D28" s="7" t="s">
        <v>100</v>
      </c>
      <c r="E28" s="7" t="s">
        <v>70</v>
      </c>
      <c r="F28" s="6" t="s">
        <v>66</v>
      </c>
      <c r="G28" s="17" t="s">
        <v>87</v>
      </c>
    </row>
    <row r="29" spans="1:7" x14ac:dyDescent="0.35">
      <c r="A29" s="7">
        <v>4</v>
      </c>
      <c r="B29" s="7">
        <v>10</v>
      </c>
      <c r="C29" s="7">
        <v>28</v>
      </c>
      <c r="D29" s="7" t="s">
        <v>100</v>
      </c>
      <c r="E29" s="7" t="s">
        <v>70</v>
      </c>
      <c r="F29" s="6" t="s">
        <v>66</v>
      </c>
      <c r="G29" s="17" t="s">
        <v>88</v>
      </c>
    </row>
    <row r="30" spans="1:7" x14ac:dyDescent="0.35">
      <c r="A30" s="7">
        <v>4</v>
      </c>
      <c r="B30" s="7">
        <v>10</v>
      </c>
      <c r="C30" s="7">
        <v>29</v>
      </c>
      <c r="D30" s="7" t="s">
        <v>100</v>
      </c>
      <c r="E30" s="7" t="s">
        <v>70</v>
      </c>
      <c r="F30" s="6" t="s">
        <v>66</v>
      </c>
      <c r="G30" s="17" t="s">
        <v>90</v>
      </c>
    </row>
    <row r="31" spans="1:7" x14ac:dyDescent="0.35">
      <c r="A31" s="7">
        <v>4</v>
      </c>
      <c r="B31" s="7">
        <v>11</v>
      </c>
      <c r="C31" s="7">
        <v>30</v>
      </c>
      <c r="D31" s="7" t="s">
        <v>100</v>
      </c>
      <c r="E31" s="7" t="s">
        <v>70</v>
      </c>
      <c r="F31" s="6" t="s">
        <v>65</v>
      </c>
      <c r="G31" s="17" t="s">
        <v>74</v>
      </c>
    </row>
    <row r="32" spans="1:7" x14ac:dyDescent="0.35">
      <c r="A32" s="7">
        <v>4</v>
      </c>
      <c r="B32" s="7">
        <v>11</v>
      </c>
      <c r="C32" s="7">
        <v>31</v>
      </c>
      <c r="D32" s="7" t="s">
        <v>100</v>
      </c>
      <c r="E32" s="7" t="s">
        <v>70</v>
      </c>
      <c r="F32" s="6" t="s">
        <v>65</v>
      </c>
      <c r="G32" s="17" t="s">
        <v>75</v>
      </c>
    </row>
    <row r="33" spans="1:7" x14ac:dyDescent="0.35">
      <c r="A33" s="7">
        <v>4</v>
      </c>
      <c r="B33" s="7">
        <v>11</v>
      </c>
      <c r="C33" s="7">
        <v>32</v>
      </c>
      <c r="D33" s="7" t="s">
        <v>100</v>
      </c>
      <c r="E33" s="7" t="s">
        <v>70</v>
      </c>
      <c r="F33" s="6" t="s">
        <v>65</v>
      </c>
      <c r="G33" s="17" t="s">
        <v>76</v>
      </c>
    </row>
    <row r="34" spans="1:7" x14ac:dyDescent="0.35">
      <c r="A34" s="7">
        <v>4</v>
      </c>
      <c r="B34" s="7">
        <v>11</v>
      </c>
      <c r="C34" s="7">
        <v>33</v>
      </c>
      <c r="D34" s="7" t="s">
        <v>100</v>
      </c>
      <c r="E34" s="7" t="s">
        <v>70</v>
      </c>
      <c r="F34" s="6" t="s">
        <v>65</v>
      </c>
      <c r="G34" s="17" t="s">
        <v>77</v>
      </c>
    </row>
    <row r="35" spans="1:7" x14ac:dyDescent="0.35">
      <c r="A35" s="7">
        <v>4</v>
      </c>
      <c r="B35" s="7">
        <v>11</v>
      </c>
      <c r="C35" s="7">
        <v>34</v>
      </c>
      <c r="D35" s="7" t="s">
        <v>100</v>
      </c>
      <c r="E35" s="7" t="s">
        <v>70</v>
      </c>
      <c r="F35" s="6" t="s">
        <v>65</v>
      </c>
      <c r="G35" s="17" t="s">
        <v>78</v>
      </c>
    </row>
    <row r="36" spans="1:7" x14ac:dyDescent="0.35">
      <c r="A36" s="7">
        <v>4</v>
      </c>
      <c r="B36" s="7">
        <v>11</v>
      </c>
      <c r="C36" s="7">
        <v>35</v>
      </c>
      <c r="D36" s="7" t="s">
        <v>100</v>
      </c>
      <c r="E36" s="7" t="s">
        <v>70</v>
      </c>
      <c r="F36" s="6" t="s">
        <v>65</v>
      </c>
      <c r="G36" s="17" t="s">
        <v>79</v>
      </c>
    </row>
    <row r="37" spans="1:7" x14ac:dyDescent="0.35">
      <c r="A37" s="7">
        <v>4</v>
      </c>
      <c r="B37" s="7">
        <v>12</v>
      </c>
      <c r="C37" s="7">
        <v>36</v>
      </c>
      <c r="D37" s="7" t="s">
        <v>100</v>
      </c>
      <c r="E37" s="7" t="s">
        <v>70</v>
      </c>
      <c r="F37" s="6" t="s">
        <v>69</v>
      </c>
      <c r="G37" s="17" t="s">
        <v>68</v>
      </c>
    </row>
    <row r="38" spans="1:7" x14ac:dyDescent="0.35">
      <c r="A38" s="7">
        <v>4</v>
      </c>
      <c r="B38" s="7">
        <v>12</v>
      </c>
      <c r="C38" s="7">
        <v>37</v>
      </c>
      <c r="D38" s="7" t="s">
        <v>100</v>
      </c>
      <c r="E38" s="7" t="s">
        <v>70</v>
      </c>
      <c r="F38" s="6" t="s">
        <v>69</v>
      </c>
      <c r="G38" s="17" t="s">
        <v>94</v>
      </c>
    </row>
    <row r="39" spans="1:7" x14ac:dyDescent="0.35">
      <c r="A39" s="7">
        <v>4</v>
      </c>
      <c r="B39" s="7">
        <v>12</v>
      </c>
      <c r="C39" s="7">
        <v>38</v>
      </c>
      <c r="D39" s="7" t="s">
        <v>100</v>
      </c>
      <c r="E39" s="7" t="s">
        <v>70</v>
      </c>
      <c r="F39" s="6" t="s">
        <v>69</v>
      </c>
      <c r="G39" s="17" t="s">
        <v>91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686E-D235-41B5-8B72-16E2F363D1CF}">
  <dimension ref="A1:C5"/>
  <sheetViews>
    <sheetView showGridLines="0" zoomScaleNormal="100" workbookViewId="0">
      <selection activeCell="D21" sqref="D21"/>
    </sheetView>
  </sheetViews>
  <sheetFormatPr defaultColWidth="9.109375" defaultRowHeight="15" x14ac:dyDescent="0.35"/>
  <cols>
    <col min="1" max="1" width="16.44140625" style="3" customWidth="1"/>
    <col min="2" max="2" width="27.88671875" style="3" customWidth="1"/>
    <col min="3" max="16384" width="9.109375" style="3"/>
  </cols>
  <sheetData>
    <row r="1" spans="1:3" x14ac:dyDescent="0.35">
      <c r="A1" s="15" t="s">
        <v>57</v>
      </c>
      <c r="B1" s="15" t="s">
        <v>142</v>
      </c>
      <c r="C1" s="2"/>
    </row>
    <row r="2" spans="1:3" x14ac:dyDescent="0.35">
      <c r="A2" s="3">
        <v>1</v>
      </c>
      <c r="B2" s="2" t="s">
        <v>164</v>
      </c>
      <c r="C2" s="2"/>
    </row>
    <row r="3" spans="1:3" x14ac:dyDescent="0.35">
      <c r="A3" s="3">
        <v>2</v>
      </c>
      <c r="B3" s="4" t="s">
        <v>165</v>
      </c>
      <c r="C3" s="2"/>
    </row>
    <row r="4" spans="1:3" x14ac:dyDescent="0.35">
      <c r="A4" s="3">
        <v>3</v>
      </c>
      <c r="B4" s="4" t="s">
        <v>166</v>
      </c>
      <c r="C4" s="2"/>
    </row>
    <row r="5" spans="1:3" x14ac:dyDescent="0.35">
      <c r="A5" s="3">
        <v>4</v>
      </c>
      <c r="B5" s="4" t="s">
        <v>167</v>
      </c>
      <c r="C5" s="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976E8-997C-4F60-9A13-B964101C3553}">
  <dimension ref="A1:AM126"/>
  <sheetViews>
    <sheetView showGridLines="0" topLeftCell="A85" zoomScale="85" zoomScaleNormal="85" workbookViewId="0">
      <selection activeCell="D92" sqref="D92"/>
    </sheetView>
  </sheetViews>
  <sheetFormatPr defaultColWidth="9.109375" defaultRowHeight="15" x14ac:dyDescent="0.35"/>
  <cols>
    <col min="1" max="1" width="44.44140625" style="7" customWidth="1"/>
    <col min="2" max="2" width="19.44140625" style="7" customWidth="1"/>
    <col min="3" max="3" width="10.33203125" style="7" customWidth="1"/>
    <col min="4" max="18" width="12.44140625" style="7" customWidth="1"/>
    <col min="19" max="19" width="12.44140625" style="28" customWidth="1"/>
    <col min="20" max="38" width="12.44140625" style="7" customWidth="1"/>
    <col min="39" max="16384" width="9.109375" style="7"/>
  </cols>
  <sheetData>
    <row r="1" spans="1:39" x14ac:dyDescent="0.35">
      <c r="A1" s="8" t="s">
        <v>12</v>
      </c>
      <c r="B1" s="8" t="s">
        <v>57</v>
      </c>
      <c r="C1" s="8" t="s">
        <v>31</v>
      </c>
      <c r="D1" s="8" t="s">
        <v>32</v>
      </c>
      <c r="E1" s="8" t="s">
        <v>19</v>
      </c>
      <c r="F1" s="8" t="s">
        <v>33</v>
      </c>
      <c r="G1" s="8" t="s">
        <v>34</v>
      </c>
      <c r="H1" s="8" t="s">
        <v>20</v>
      </c>
      <c r="I1" s="8" t="s">
        <v>35</v>
      </c>
      <c r="J1" s="8" t="s">
        <v>44</v>
      </c>
      <c r="K1" s="8" t="s">
        <v>21</v>
      </c>
      <c r="L1" s="8" t="s">
        <v>36</v>
      </c>
      <c r="M1" s="8" t="s">
        <v>45</v>
      </c>
      <c r="N1" s="8" t="s">
        <v>22</v>
      </c>
      <c r="O1" s="8" t="s">
        <v>46</v>
      </c>
      <c r="P1" s="8" t="s">
        <v>47</v>
      </c>
      <c r="Q1" s="8" t="s">
        <v>23</v>
      </c>
      <c r="R1" s="8" t="s">
        <v>37</v>
      </c>
      <c r="S1" s="30" t="s">
        <v>48</v>
      </c>
      <c r="T1" s="8" t="s">
        <v>24</v>
      </c>
      <c r="U1" s="8" t="s">
        <v>38</v>
      </c>
      <c r="V1" s="8" t="s">
        <v>49</v>
      </c>
      <c r="W1" s="8" t="s">
        <v>25</v>
      </c>
      <c r="X1" s="8" t="s">
        <v>39</v>
      </c>
      <c r="Y1" s="8" t="s">
        <v>50</v>
      </c>
      <c r="Z1" s="8" t="s">
        <v>26</v>
      </c>
      <c r="AA1" s="8" t="s">
        <v>51</v>
      </c>
      <c r="AB1" s="8" t="s">
        <v>52</v>
      </c>
      <c r="AC1" s="8" t="s">
        <v>27</v>
      </c>
      <c r="AD1" s="8" t="s">
        <v>40</v>
      </c>
      <c r="AE1" s="8" t="s">
        <v>53</v>
      </c>
      <c r="AF1" s="8" t="s">
        <v>28</v>
      </c>
      <c r="AG1" s="8" t="s">
        <v>41</v>
      </c>
      <c r="AH1" s="8" t="s">
        <v>54</v>
      </c>
      <c r="AI1" s="8" t="s">
        <v>29</v>
      </c>
      <c r="AJ1" s="8" t="s">
        <v>42</v>
      </c>
      <c r="AK1" s="8" t="s">
        <v>43</v>
      </c>
      <c r="AL1" s="8" t="s">
        <v>30</v>
      </c>
      <c r="AM1" s="6"/>
    </row>
    <row r="2" spans="1:39" x14ac:dyDescent="0.35">
      <c r="A2" s="8" t="s">
        <v>15</v>
      </c>
      <c r="B2" s="8">
        <v>1</v>
      </c>
      <c r="C2" s="12">
        <v>4462500</v>
      </c>
      <c r="D2" s="12">
        <v>5250000</v>
      </c>
      <c r="E2" s="12">
        <v>6037500</v>
      </c>
      <c r="F2" s="13">
        <v>5250000</v>
      </c>
      <c r="G2" s="13">
        <v>5863500</v>
      </c>
      <c r="H2" s="13">
        <v>6477000</v>
      </c>
      <c r="I2" s="13">
        <v>6477000</v>
      </c>
      <c r="J2" s="13">
        <v>5789666.666666666</v>
      </c>
      <c r="K2" s="13">
        <v>5102333.333333333</v>
      </c>
      <c r="L2" s="13">
        <v>5102333.333333333</v>
      </c>
      <c r="M2" s="13">
        <v>5359166.666666666</v>
      </c>
      <c r="N2" s="13">
        <v>5616000</v>
      </c>
      <c r="O2" s="13">
        <v>5616000</v>
      </c>
      <c r="P2" s="13">
        <v>5302666.666666666</v>
      </c>
      <c r="Q2" s="13">
        <v>4989333.333333333</v>
      </c>
      <c r="R2" s="13">
        <v>4989333.333333333</v>
      </c>
      <c r="S2" s="31">
        <v>5540166.666666666</v>
      </c>
      <c r="T2" s="13">
        <v>6091000</v>
      </c>
      <c r="U2" s="13">
        <v>6091000</v>
      </c>
      <c r="V2" s="13">
        <v>5464333.333333334</v>
      </c>
      <c r="W2" s="13">
        <v>4837666.666666667</v>
      </c>
      <c r="X2" s="13">
        <v>4837666.666666667</v>
      </c>
      <c r="Y2" s="13">
        <v>5095000</v>
      </c>
      <c r="Z2" s="13">
        <v>5352333.333333333</v>
      </c>
      <c r="AA2" s="13">
        <v>5352333.333333333</v>
      </c>
      <c r="AB2" s="13">
        <v>5059166.666666666</v>
      </c>
      <c r="AC2" s="13">
        <v>4766000</v>
      </c>
      <c r="AD2" s="13">
        <v>4766000</v>
      </c>
      <c r="AE2" s="13">
        <v>5370666.666666666</v>
      </c>
      <c r="AF2" s="13">
        <v>5975333.333333333</v>
      </c>
      <c r="AG2" s="13">
        <v>5975333.333333333</v>
      </c>
      <c r="AH2" s="13">
        <v>5506666.666666666</v>
      </c>
      <c r="AI2" s="13">
        <v>5038000</v>
      </c>
      <c r="AJ2" s="13">
        <v>5038000</v>
      </c>
      <c r="AK2" s="13">
        <v>5378833.333333334</v>
      </c>
      <c r="AL2" s="13">
        <v>5719666.666666667</v>
      </c>
      <c r="AM2" s="6"/>
    </row>
    <row r="3" spans="1:39" x14ac:dyDescent="0.35">
      <c r="A3" s="9" t="s">
        <v>16</v>
      </c>
      <c r="B3" s="8">
        <v>1</v>
      </c>
      <c r="C3" s="12">
        <v>1462000</v>
      </c>
      <c r="D3" s="12">
        <v>1720000</v>
      </c>
      <c r="E3" s="12">
        <v>1978000</v>
      </c>
      <c r="F3" s="13">
        <v>1720000</v>
      </c>
      <c r="G3" s="13">
        <v>1830333.3333333335</v>
      </c>
      <c r="H3" s="13">
        <v>1940666.6666666667</v>
      </c>
      <c r="I3" s="13">
        <v>1940666.6666666667</v>
      </c>
      <c r="J3" s="13">
        <v>2005333.3333333335</v>
      </c>
      <c r="K3" s="13">
        <v>2070000</v>
      </c>
      <c r="L3" s="13">
        <v>2070000</v>
      </c>
      <c r="M3" s="13">
        <v>2139333.333333333</v>
      </c>
      <c r="N3" s="13">
        <v>2208666.6666666665</v>
      </c>
      <c r="O3" s="13">
        <v>2208666.6666666665</v>
      </c>
      <c r="P3" s="13">
        <v>2264333.333333333</v>
      </c>
      <c r="Q3" s="13">
        <v>2320000</v>
      </c>
      <c r="R3" s="13">
        <v>2320000</v>
      </c>
      <c r="S3" s="31">
        <v>2418833.333333333</v>
      </c>
      <c r="T3" s="13">
        <v>2517666.6666666665</v>
      </c>
      <c r="U3" s="13">
        <v>2517666.6666666665</v>
      </c>
      <c r="V3" s="13">
        <v>2708666.6666666665</v>
      </c>
      <c r="W3" s="13">
        <v>2899666.6666666665</v>
      </c>
      <c r="X3" s="13">
        <v>2899666.6666666665</v>
      </c>
      <c r="Y3" s="13">
        <v>3041166.6666666665</v>
      </c>
      <c r="Z3" s="13">
        <v>3182666.6666666665</v>
      </c>
      <c r="AA3" s="13">
        <v>3182666.6666666665</v>
      </c>
      <c r="AB3" s="13">
        <v>3298000</v>
      </c>
      <c r="AC3" s="13">
        <v>3413333.3333333335</v>
      </c>
      <c r="AD3" s="13">
        <v>3413333.3333333335</v>
      </c>
      <c r="AE3" s="13">
        <v>3538666.666666667</v>
      </c>
      <c r="AF3" s="13">
        <v>3664000</v>
      </c>
      <c r="AG3" s="13">
        <v>3664000</v>
      </c>
      <c r="AH3" s="13">
        <v>3782833.333333333</v>
      </c>
      <c r="AI3" s="13">
        <v>3901666.6666666665</v>
      </c>
      <c r="AJ3" s="13">
        <v>3901666.6666666665</v>
      </c>
      <c r="AK3" s="13">
        <v>4105166.666666667</v>
      </c>
      <c r="AL3" s="13">
        <v>4308666.666666667</v>
      </c>
      <c r="AM3" s="6"/>
    </row>
    <row r="4" spans="1:39" x14ac:dyDescent="0.35">
      <c r="A4" s="9" t="s">
        <v>8</v>
      </c>
      <c r="B4" s="8">
        <v>1</v>
      </c>
      <c r="C4" s="12">
        <v>5924500</v>
      </c>
      <c r="D4" s="12">
        <v>6970000</v>
      </c>
      <c r="E4" s="12">
        <v>8015500</v>
      </c>
      <c r="F4" s="12">
        <v>6970000</v>
      </c>
      <c r="G4" s="12">
        <v>7693833.333333334</v>
      </c>
      <c r="H4" s="12">
        <v>8417666.666666666</v>
      </c>
      <c r="I4" s="12">
        <v>8417666.666666666</v>
      </c>
      <c r="J4" s="12">
        <v>7795000</v>
      </c>
      <c r="K4" s="12">
        <v>7172333.333333333</v>
      </c>
      <c r="L4" s="12">
        <v>7172333.333333333</v>
      </c>
      <c r="M4" s="12">
        <v>7498499.9999999991</v>
      </c>
      <c r="N4" s="12">
        <v>7824666.666666666</v>
      </c>
      <c r="O4" s="12">
        <v>7824666.666666666</v>
      </c>
      <c r="P4" s="12">
        <v>7566999.9999999991</v>
      </c>
      <c r="Q4" s="12">
        <v>7309333.333333333</v>
      </c>
      <c r="R4" s="12">
        <v>7309333.333333333</v>
      </c>
      <c r="S4" s="32">
        <v>7958999.9999999991</v>
      </c>
      <c r="T4" s="12">
        <v>8608666.666666666</v>
      </c>
      <c r="U4" s="12">
        <v>8608666.666666666</v>
      </c>
      <c r="V4" s="12">
        <v>8173000</v>
      </c>
      <c r="W4" s="12">
        <v>7737333.333333334</v>
      </c>
      <c r="X4" s="12">
        <v>7737333.333333334</v>
      </c>
      <c r="Y4" s="12">
        <v>8136166.666666666</v>
      </c>
      <c r="Z4" s="12">
        <v>8535000</v>
      </c>
      <c r="AA4" s="12">
        <v>8535000</v>
      </c>
      <c r="AB4" s="12">
        <v>8357166.666666666</v>
      </c>
      <c r="AC4" s="12">
        <v>8179333.333333334</v>
      </c>
      <c r="AD4" s="12">
        <v>8179333.333333334</v>
      </c>
      <c r="AE4" s="12">
        <v>8909333.3333333321</v>
      </c>
      <c r="AF4" s="12">
        <v>9639333.3333333321</v>
      </c>
      <c r="AG4" s="12">
        <v>9639333.3333333321</v>
      </c>
      <c r="AH4" s="12">
        <v>9289500</v>
      </c>
      <c r="AI4" s="12">
        <v>8939666.666666666</v>
      </c>
      <c r="AJ4" s="12">
        <v>8939666.666666666</v>
      </c>
      <c r="AK4" s="12">
        <v>9484000</v>
      </c>
      <c r="AL4" s="12">
        <v>10028333.333333334</v>
      </c>
      <c r="AM4" s="6"/>
    </row>
    <row r="5" spans="1:39" x14ac:dyDescent="0.35">
      <c r="A5" s="9" t="s">
        <v>17</v>
      </c>
      <c r="B5" s="8">
        <v>1</v>
      </c>
      <c r="C5" s="12">
        <v>1143250</v>
      </c>
      <c r="D5" s="12">
        <v>1345000</v>
      </c>
      <c r="E5" s="12">
        <v>1546750</v>
      </c>
      <c r="F5" s="13">
        <v>1345000</v>
      </c>
      <c r="G5" s="13">
        <v>1717166.6666666665</v>
      </c>
      <c r="H5" s="13">
        <v>2089333.3333333333</v>
      </c>
      <c r="I5" s="13">
        <v>2089333.3333333333</v>
      </c>
      <c r="J5" s="13">
        <v>1678166.6666666665</v>
      </c>
      <c r="K5" s="13">
        <v>1267000</v>
      </c>
      <c r="L5" s="13">
        <v>1267000</v>
      </c>
      <c r="M5" s="13">
        <v>1262833.3333333335</v>
      </c>
      <c r="N5" s="13">
        <v>1258666.6666666667</v>
      </c>
      <c r="O5" s="13">
        <v>1258666.6666666667</v>
      </c>
      <c r="P5" s="13">
        <v>1226166.6666666667</v>
      </c>
      <c r="Q5" s="13">
        <v>1193666.6666666667</v>
      </c>
      <c r="R5" s="13">
        <v>1193666.6666666667</v>
      </c>
      <c r="S5" s="31">
        <v>1493166.6666666667</v>
      </c>
      <c r="T5" s="13">
        <v>1792666.6666666667</v>
      </c>
      <c r="U5" s="13">
        <v>1792666.6666666667</v>
      </c>
      <c r="V5" s="13">
        <v>1408833.3333333335</v>
      </c>
      <c r="W5" s="13">
        <v>1025000</v>
      </c>
      <c r="X5" s="13">
        <v>1025000</v>
      </c>
      <c r="Y5" s="13">
        <v>1036000</v>
      </c>
      <c r="Z5" s="13">
        <v>1047000</v>
      </c>
      <c r="AA5" s="13">
        <v>1047000</v>
      </c>
      <c r="AB5" s="13">
        <v>1020166.6666666667</v>
      </c>
      <c r="AC5" s="13">
        <v>993333.33333333337</v>
      </c>
      <c r="AD5" s="13">
        <v>993333.33333333337</v>
      </c>
      <c r="AE5" s="13">
        <v>1413000</v>
      </c>
      <c r="AF5" s="13">
        <v>1832666.6666666667</v>
      </c>
      <c r="AG5" s="13">
        <v>1832666.6666666667</v>
      </c>
      <c r="AH5" s="13">
        <v>1487166.6666666667</v>
      </c>
      <c r="AI5" s="13">
        <v>1141666.6666666667</v>
      </c>
      <c r="AJ5" s="13">
        <v>1141666.6666666667</v>
      </c>
      <c r="AK5" s="13">
        <v>1157000</v>
      </c>
      <c r="AL5" s="13">
        <v>1172333.3333333333</v>
      </c>
      <c r="AM5" s="6"/>
    </row>
    <row r="6" spans="1:39" x14ac:dyDescent="0.35">
      <c r="A6" s="9" t="s">
        <v>18</v>
      </c>
      <c r="B6" s="8">
        <v>1</v>
      </c>
      <c r="C6" s="12">
        <v>898733.33333333337</v>
      </c>
      <c r="D6" s="12">
        <v>1057333.3333333335</v>
      </c>
      <c r="E6" s="12">
        <v>1215933.3333333333</v>
      </c>
      <c r="F6" s="13">
        <v>1057333.3333333335</v>
      </c>
      <c r="G6" s="13">
        <v>1129333.3333333333</v>
      </c>
      <c r="H6" s="13">
        <v>1201333.3333333333</v>
      </c>
      <c r="I6" s="13">
        <v>1201333.3333333333</v>
      </c>
      <c r="J6" s="13">
        <v>1254166.6666666665</v>
      </c>
      <c r="K6" s="13">
        <v>1307000</v>
      </c>
      <c r="L6" s="13">
        <v>1307000</v>
      </c>
      <c r="M6" s="13">
        <v>1354000</v>
      </c>
      <c r="N6" s="13">
        <v>1401000</v>
      </c>
      <c r="O6" s="13">
        <v>1401000</v>
      </c>
      <c r="P6" s="13">
        <v>1411000</v>
      </c>
      <c r="Q6" s="13">
        <v>1421000</v>
      </c>
      <c r="R6" s="13">
        <v>1421000</v>
      </c>
      <c r="S6" s="31">
        <v>1464333.3333333335</v>
      </c>
      <c r="T6" s="13">
        <v>1507666.6666666667</v>
      </c>
      <c r="U6" s="13">
        <v>1507666.6666666667</v>
      </c>
      <c r="V6" s="13">
        <v>1584666.6666666667</v>
      </c>
      <c r="W6" s="13">
        <v>1661666.6666666667</v>
      </c>
      <c r="X6" s="13">
        <v>1661666.6666666667</v>
      </c>
      <c r="Y6" s="13">
        <v>1716666.6666666667</v>
      </c>
      <c r="Z6" s="13">
        <v>1771666.6666666667</v>
      </c>
      <c r="AA6" s="13">
        <v>1771666.6666666667</v>
      </c>
      <c r="AB6" s="13">
        <v>1768833.3333333335</v>
      </c>
      <c r="AC6" s="13">
        <v>1766000</v>
      </c>
      <c r="AD6" s="13">
        <v>1766000</v>
      </c>
      <c r="AE6" s="13">
        <v>1810666.6666666665</v>
      </c>
      <c r="AF6" s="13">
        <v>1855333.3333333333</v>
      </c>
      <c r="AG6" s="13">
        <v>1855333.3333333333</v>
      </c>
      <c r="AH6" s="13">
        <v>1901666.6666666665</v>
      </c>
      <c r="AI6" s="13">
        <v>1948000</v>
      </c>
      <c r="AJ6" s="13">
        <v>1948000</v>
      </c>
      <c r="AK6" s="13">
        <v>2011500</v>
      </c>
      <c r="AL6" s="13">
        <v>2075000</v>
      </c>
      <c r="AM6" s="6"/>
    </row>
    <row r="7" spans="1:39" x14ac:dyDescent="0.35">
      <c r="A7" s="10" t="s">
        <v>10</v>
      </c>
      <c r="B7" s="8">
        <v>1</v>
      </c>
      <c r="C7" s="13">
        <v>3882516.6666666665</v>
      </c>
      <c r="D7" s="13">
        <v>4567666.666666666</v>
      </c>
      <c r="E7" s="13">
        <v>5252816.666666667</v>
      </c>
      <c r="F7" s="13">
        <v>4567666.666666666</v>
      </c>
      <c r="G7" s="13">
        <v>4847333.3333333349</v>
      </c>
      <c r="H7" s="13">
        <v>5127000</v>
      </c>
      <c r="I7" s="13">
        <v>5127000</v>
      </c>
      <c r="J7" s="13">
        <v>4862666.6666666679</v>
      </c>
      <c r="K7" s="13">
        <v>4598333.333333333</v>
      </c>
      <c r="L7" s="13">
        <v>4598333.333333333</v>
      </c>
      <c r="M7" s="13">
        <v>4881666.666666666</v>
      </c>
      <c r="N7" s="13">
        <v>5164999.9999999991</v>
      </c>
      <c r="O7" s="13">
        <v>5164999.9999999991</v>
      </c>
      <c r="P7" s="13">
        <v>4929833.3333333321</v>
      </c>
      <c r="Q7" s="13">
        <v>4694666.666666666</v>
      </c>
      <c r="R7" s="13">
        <v>4694666.666666666</v>
      </c>
      <c r="S7" s="31">
        <v>5001499.9999999981</v>
      </c>
      <c r="T7" s="13">
        <v>5308333.3333333321</v>
      </c>
      <c r="U7" s="13">
        <v>5308333.3333333321</v>
      </c>
      <c r="V7" s="13">
        <v>5179499.9999999991</v>
      </c>
      <c r="W7" s="13">
        <v>5050666.666666667</v>
      </c>
      <c r="X7" s="13">
        <v>5050666.666666667</v>
      </c>
      <c r="Y7" s="13">
        <v>5383499.9999999991</v>
      </c>
      <c r="Z7" s="13">
        <v>5716333.333333333</v>
      </c>
      <c r="AA7" s="13">
        <v>5716333.333333333</v>
      </c>
      <c r="AB7" s="13">
        <v>5568166.666666666</v>
      </c>
      <c r="AC7" s="13">
        <v>5420000.0000000009</v>
      </c>
      <c r="AD7" s="13">
        <v>5420000.0000000009</v>
      </c>
      <c r="AE7" s="13">
        <v>5685666.666666666</v>
      </c>
      <c r="AF7" s="13">
        <v>5951333.3333333321</v>
      </c>
      <c r="AG7" s="13">
        <v>5951333.3333333321</v>
      </c>
      <c r="AH7" s="13">
        <v>5900666.666666666</v>
      </c>
      <c r="AI7" s="13">
        <v>5849999.9999999991</v>
      </c>
      <c r="AJ7" s="13">
        <v>5849999.9999999991</v>
      </c>
      <c r="AK7" s="13">
        <v>6315500</v>
      </c>
      <c r="AL7" s="13">
        <v>6781000</v>
      </c>
      <c r="AM7" s="6"/>
    </row>
    <row r="8" spans="1:39" x14ac:dyDescent="0.35">
      <c r="A8" s="9" t="s">
        <v>0</v>
      </c>
      <c r="B8" s="8">
        <v>1</v>
      </c>
      <c r="C8" s="12">
        <v>839233.33333333337</v>
      </c>
      <c r="D8" s="12">
        <v>987333.33333333337</v>
      </c>
      <c r="E8" s="12">
        <v>1135433.3333333333</v>
      </c>
      <c r="F8" s="13">
        <v>987333.33333333337</v>
      </c>
      <c r="G8" s="13">
        <v>977000</v>
      </c>
      <c r="H8" s="13">
        <v>966666.66666666663</v>
      </c>
      <c r="I8" s="13">
        <v>966666.66666666663</v>
      </c>
      <c r="J8" s="13">
        <v>980000</v>
      </c>
      <c r="K8" s="13">
        <v>993333.33333333337</v>
      </c>
      <c r="L8" s="13">
        <v>993333.33333333337</v>
      </c>
      <c r="M8" s="13">
        <v>1021000</v>
      </c>
      <c r="N8" s="13">
        <v>1048666.6666666665</v>
      </c>
      <c r="O8" s="13">
        <v>1048666.6666666665</v>
      </c>
      <c r="P8" s="13">
        <v>1042000</v>
      </c>
      <c r="Q8" s="13">
        <v>1035333.3333333334</v>
      </c>
      <c r="R8" s="13">
        <v>1035333.3333333334</v>
      </c>
      <c r="S8" s="31">
        <v>1028000</v>
      </c>
      <c r="T8" s="13">
        <v>1020666.6666666666</v>
      </c>
      <c r="U8" s="13">
        <v>1020666.6666666666</v>
      </c>
      <c r="V8" s="13">
        <v>1069500</v>
      </c>
      <c r="W8" s="13">
        <v>1118333.3333333333</v>
      </c>
      <c r="X8" s="13">
        <v>1118333.3333333333</v>
      </c>
      <c r="Y8" s="13">
        <v>1144833.3333333333</v>
      </c>
      <c r="Z8" s="13">
        <v>1171333.3333333333</v>
      </c>
      <c r="AA8" s="13">
        <v>1171333.3333333333</v>
      </c>
      <c r="AB8" s="13">
        <v>1181333.3333333333</v>
      </c>
      <c r="AC8" s="13">
        <v>1191333.3333333333</v>
      </c>
      <c r="AD8" s="13">
        <v>1191333.3333333333</v>
      </c>
      <c r="AE8" s="13">
        <v>1179666.6666666665</v>
      </c>
      <c r="AF8" s="13">
        <v>1168000</v>
      </c>
      <c r="AG8" s="13">
        <v>1168000</v>
      </c>
      <c r="AH8" s="13">
        <v>1203166.6666666665</v>
      </c>
      <c r="AI8" s="13">
        <v>1238333.3333333333</v>
      </c>
      <c r="AJ8" s="13">
        <v>1238333.3333333333</v>
      </c>
      <c r="AK8" s="13">
        <v>1274666.6666666665</v>
      </c>
      <c r="AL8" s="13">
        <v>1311000</v>
      </c>
      <c r="AM8" s="6"/>
    </row>
    <row r="9" spans="1:39" x14ac:dyDescent="0.35">
      <c r="A9" s="9" t="s">
        <v>1</v>
      </c>
      <c r="B9" s="8">
        <v>1</v>
      </c>
      <c r="C9" s="12">
        <v>946616.66666666674</v>
      </c>
      <c r="D9" s="12">
        <v>1113666.6666666667</v>
      </c>
      <c r="E9" s="12">
        <v>1280716.6666666665</v>
      </c>
      <c r="F9" s="13">
        <v>1113666.6666666667</v>
      </c>
      <c r="G9" s="13">
        <v>1215833.3333333335</v>
      </c>
      <c r="H9" s="13">
        <v>1318000</v>
      </c>
      <c r="I9" s="13">
        <v>1318000</v>
      </c>
      <c r="J9" s="13">
        <v>1225333.3333333335</v>
      </c>
      <c r="K9" s="13">
        <v>1132666.6666666667</v>
      </c>
      <c r="L9" s="13">
        <v>1132666.6666666667</v>
      </c>
      <c r="M9" s="13">
        <v>1223333.3333333335</v>
      </c>
      <c r="N9" s="13">
        <v>1314000</v>
      </c>
      <c r="O9" s="13">
        <v>1314000</v>
      </c>
      <c r="P9" s="13">
        <v>1193333.3333333333</v>
      </c>
      <c r="Q9" s="13">
        <v>1072666.6666666665</v>
      </c>
      <c r="R9" s="13">
        <v>1072666.6666666665</v>
      </c>
      <c r="S9" s="31">
        <v>1216166.6666666667</v>
      </c>
      <c r="T9" s="13">
        <v>1359666.6666666667</v>
      </c>
      <c r="U9" s="13">
        <v>1359666.6666666667</v>
      </c>
      <c r="V9" s="13">
        <v>1325166.6666666667</v>
      </c>
      <c r="W9" s="13">
        <v>1290666.6666666667</v>
      </c>
      <c r="X9" s="13">
        <v>1290666.6666666667</v>
      </c>
      <c r="Y9" s="13">
        <v>1360666.6666666667</v>
      </c>
      <c r="Z9" s="13">
        <v>1430666.6666666667</v>
      </c>
      <c r="AA9" s="13">
        <v>1430666.6666666667</v>
      </c>
      <c r="AB9" s="13">
        <v>1350666.6666666667</v>
      </c>
      <c r="AC9" s="13">
        <v>1270666.6666666667</v>
      </c>
      <c r="AD9" s="13">
        <v>1270666.6666666667</v>
      </c>
      <c r="AE9" s="13">
        <v>1395666.6666666667</v>
      </c>
      <c r="AF9" s="13">
        <v>1520666.6666666667</v>
      </c>
      <c r="AG9" s="13">
        <v>1520666.6666666667</v>
      </c>
      <c r="AH9" s="13">
        <v>1482833.3333333335</v>
      </c>
      <c r="AI9" s="13">
        <v>1445000</v>
      </c>
      <c r="AJ9" s="13">
        <v>1445000</v>
      </c>
      <c r="AK9" s="13">
        <v>1515833.3333333335</v>
      </c>
      <c r="AL9" s="13">
        <v>1586666.6666666667</v>
      </c>
      <c r="AM9" s="6"/>
    </row>
    <row r="10" spans="1:39" x14ac:dyDescent="0.35">
      <c r="A10" s="9" t="s">
        <v>2</v>
      </c>
      <c r="B10" s="8">
        <v>1</v>
      </c>
      <c r="C10" s="12">
        <v>307133.33333333331</v>
      </c>
      <c r="D10" s="12">
        <v>361333.33333333331</v>
      </c>
      <c r="E10" s="12">
        <v>415533.33333333337</v>
      </c>
      <c r="F10" s="13">
        <v>361333.33333333331</v>
      </c>
      <c r="G10" s="13">
        <v>353666.66666666663</v>
      </c>
      <c r="H10" s="13">
        <v>346000</v>
      </c>
      <c r="I10" s="13">
        <v>346000</v>
      </c>
      <c r="J10" s="13">
        <v>363000</v>
      </c>
      <c r="K10" s="13">
        <v>380000</v>
      </c>
      <c r="L10" s="13">
        <v>380000</v>
      </c>
      <c r="M10" s="13">
        <v>406833.33333333337</v>
      </c>
      <c r="N10" s="13">
        <v>433666.66666666669</v>
      </c>
      <c r="O10" s="13">
        <v>433666.66666666669</v>
      </c>
      <c r="P10" s="13">
        <v>391000</v>
      </c>
      <c r="Q10" s="13">
        <v>348333.33333333331</v>
      </c>
      <c r="R10" s="13">
        <v>348333.33333333331</v>
      </c>
      <c r="S10" s="31">
        <v>320666.66666666663</v>
      </c>
      <c r="T10" s="13">
        <v>293000</v>
      </c>
      <c r="U10" s="13">
        <v>293000</v>
      </c>
      <c r="V10" s="13">
        <v>346833.33333333337</v>
      </c>
      <c r="W10" s="13">
        <v>400666.66666666669</v>
      </c>
      <c r="X10" s="13">
        <v>400666.66666666669</v>
      </c>
      <c r="Y10" s="13">
        <v>426166.66666666669</v>
      </c>
      <c r="Z10" s="13">
        <v>451666.66666666669</v>
      </c>
      <c r="AA10" s="13">
        <v>451666.66666666669</v>
      </c>
      <c r="AB10" s="13">
        <v>420166.66666666669</v>
      </c>
      <c r="AC10" s="13">
        <v>388666.66666666669</v>
      </c>
      <c r="AD10" s="13">
        <v>388666.66666666669</v>
      </c>
      <c r="AE10" s="13">
        <v>379166.66666666669</v>
      </c>
      <c r="AF10" s="13">
        <v>369666.66666666669</v>
      </c>
      <c r="AG10" s="13">
        <v>369666.66666666669</v>
      </c>
      <c r="AH10" s="13">
        <v>386166.66666666669</v>
      </c>
      <c r="AI10" s="13">
        <v>402666.66666666669</v>
      </c>
      <c r="AJ10" s="13">
        <v>402666.66666666669</v>
      </c>
      <c r="AK10" s="13">
        <v>413166.66666666669</v>
      </c>
      <c r="AL10" s="13">
        <v>423666.66666666669</v>
      </c>
      <c r="AM10" s="6"/>
    </row>
    <row r="11" spans="1:39" x14ac:dyDescent="0.35">
      <c r="A11" s="11" t="s">
        <v>3</v>
      </c>
      <c r="B11" s="8">
        <v>1</v>
      </c>
      <c r="C11" s="14">
        <v>0</v>
      </c>
      <c r="D11" s="14">
        <v>0</v>
      </c>
      <c r="E11" s="12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185000</v>
      </c>
      <c r="N11" s="13">
        <v>370000</v>
      </c>
      <c r="O11" s="13">
        <v>370000</v>
      </c>
      <c r="P11" s="13">
        <v>185000</v>
      </c>
      <c r="Q11" s="13">
        <v>0</v>
      </c>
      <c r="R11" s="13">
        <v>0</v>
      </c>
      <c r="S11" s="31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51000</v>
      </c>
      <c r="Z11" s="13">
        <v>102000</v>
      </c>
      <c r="AA11" s="13">
        <v>102000</v>
      </c>
      <c r="AB11" s="13">
        <v>51000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6"/>
    </row>
    <row r="12" spans="1:39" x14ac:dyDescent="0.35">
      <c r="A12" s="8" t="s">
        <v>4</v>
      </c>
      <c r="B12" s="8">
        <v>1</v>
      </c>
      <c r="C12" s="12">
        <v>1789533.333333333</v>
      </c>
      <c r="D12" s="12">
        <v>2105333.3333333326</v>
      </c>
      <c r="E12" s="12">
        <v>2421133.333333334</v>
      </c>
      <c r="F12" s="12">
        <v>2105333.3333333326</v>
      </c>
      <c r="G12" s="12">
        <v>2300833.3333333349</v>
      </c>
      <c r="H12" s="12">
        <v>2496333.3333333335</v>
      </c>
      <c r="I12" s="12">
        <v>2496333.3333333335</v>
      </c>
      <c r="J12" s="12">
        <v>2294333.3333333344</v>
      </c>
      <c r="K12" s="12">
        <v>2092333.333333333</v>
      </c>
      <c r="L12" s="12">
        <v>2092333.333333333</v>
      </c>
      <c r="M12" s="12">
        <v>2045499.9999999991</v>
      </c>
      <c r="N12" s="12">
        <v>1998666.666666666</v>
      </c>
      <c r="O12" s="12">
        <v>1998666.666666666</v>
      </c>
      <c r="P12" s="12">
        <v>2118499.9999999991</v>
      </c>
      <c r="Q12" s="12">
        <v>2238333.3333333326</v>
      </c>
      <c r="R12" s="12">
        <v>2238333.3333333326</v>
      </c>
      <c r="S12" s="32">
        <v>2436666.6666666646</v>
      </c>
      <c r="T12" s="12">
        <v>2634999.9999999981</v>
      </c>
      <c r="U12" s="12">
        <v>2634999.9999999981</v>
      </c>
      <c r="V12" s="12">
        <v>2437999.9999999986</v>
      </c>
      <c r="W12" s="12">
        <v>2241000.0000000005</v>
      </c>
      <c r="X12" s="12">
        <v>2241000.0000000005</v>
      </c>
      <c r="Y12" s="12">
        <v>2400833.3333333326</v>
      </c>
      <c r="Z12" s="12">
        <v>2560666.6666666665</v>
      </c>
      <c r="AA12" s="12">
        <v>2560666.6666666665</v>
      </c>
      <c r="AB12" s="12">
        <v>2564999.9999999995</v>
      </c>
      <c r="AC12" s="12">
        <v>2569333.3333333344</v>
      </c>
      <c r="AD12" s="12">
        <v>2569333.3333333344</v>
      </c>
      <c r="AE12" s="12">
        <v>2731166.6666666665</v>
      </c>
      <c r="AF12" s="12">
        <v>2892999.9999999986</v>
      </c>
      <c r="AG12" s="12">
        <v>2892999.9999999986</v>
      </c>
      <c r="AH12" s="12">
        <v>2828500</v>
      </c>
      <c r="AI12" s="12">
        <v>2763999.9999999995</v>
      </c>
      <c r="AJ12" s="12">
        <v>2763999.9999999995</v>
      </c>
      <c r="AK12" s="12">
        <v>3111833.333333334</v>
      </c>
      <c r="AL12" s="12">
        <v>3459666.6666666665</v>
      </c>
      <c r="AM12" s="6"/>
    </row>
    <row r="13" spans="1:39" x14ac:dyDescent="0.35">
      <c r="A13" s="8" t="s">
        <v>5</v>
      </c>
      <c r="B13" s="8">
        <v>1</v>
      </c>
      <c r="C13" s="12">
        <v>-83583.333333333328</v>
      </c>
      <c r="D13" s="12">
        <v>-98333.333333333328</v>
      </c>
      <c r="E13" s="12">
        <v>-113083.33333333334</v>
      </c>
      <c r="F13" s="13">
        <v>-98333.333333333328</v>
      </c>
      <c r="G13" s="13">
        <v>-78500</v>
      </c>
      <c r="H13" s="13">
        <v>-58666.666666666664</v>
      </c>
      <c r="I13" s="13">
        <v>-58666.666666666664</v>
      </c>
      <c r="J13" s="13">
        <v>-64666.666666666672</v>
      </c>
      <c r="K13" s="13">
        <v>-70666.666666666672</v>
      </c>
      <c r="L13" s="13">
        <v>-70666.666666666672</v>
      </c>
      <c r="M13" s="13">
        <v>5333.3333333333285</v>
      </c>
      <c r="N13" s="13">
        <v>81333.333333333328</v>
      </c>
      <c r="O13" s="13">
        <v>81333.333333333328</v>
      </c>
      <c r="P13" s="13">
        <v>59333.333333333328</v>
      </c>
      <c r="Q13" s="13">
        <v>37333.333333333336</v>
      </c>
      <c r="R13" s="13">
        <v>37333.333333333336</v>
      </c>
      <c r="S13" s="31">
        <v>38166.666666666672</v>
      </c>
      <c r="T13" s="13">
        <v>39000</v>
      </c>
      <c r="U13" s="13">
        <v>39000</v>
      </c>
      <c r="V13" s="13">
        <v>81333.333333333343</v>
      </c>
      <c r="W13" s="13">
        <v>123666.66666666667</v>
      </c>
      <c r="X13" s="13">
        <v>123666.66666666667</v>
      </c>
      <c r="Y13" s="13">
        <v>107833.33333333334</v>
      </c>
      <c r="Z13" s="13">
        <v>92000</v>
      </c>
      <c r="AA13" s="13">
        <v>92000</v>
      </c>
      <c r="AB13" s="13">
        <v>92000</v>
      </c>
      <c r="AC13" s="13">
        <v>92000</v>
      </c>
      <c r="AD13" s="13">
        <v>92000</v>
      </c>
      <c r="AE13" s="13">
        <v>127666.66666666667</v>
      </c>
      <c r="AF13" s="13">
        <v>163333.33333333334</v>
      </c>
      <c r="AG13" s="13">
        <v>163333.33333333334</v>
      </c>
      <c r="AH13" s="13">
        <v>139833.33333333334</v>
      </c>
      <c r="AI13" s="13">
        <v>116333.33333333333</v>
      </c>
      <c r="AJ13" s="13">
        <v>116333.33333333333</v>
      </c>
      <c r="AK13" s="13">
        <v>108333.33333333333</v>
      </c>
      <c r="AL13" s="13">
        <v>100333.33333333333</v>
      </c>
      <c r="AM13" s="6"/>
    </row>
    <row r="14" spans="1:39" x14ac:dyDescent="0.35">
      <c r="A14" s="8" t="s">
        <v>6</v>
      </c>
      <c r="B14" s="8">
        <v>1</v>
      </c>
      <c r="C14" s="12">
        <v>1705949.9999999998</v>
      </c>
      <c r="D14" s="12">
        <v>2006999.9999999993</v>
      </c>
      <c r="E14" s="12">
        <v>2308050.0000000005</v>
      </c>
      <c r="F14" s="12">
        <v>2006999.9999999993</v>
      </c>
      <c r="G14" s="12">
        <v>2222333.3333333349</v>
      </c>
      <c r="H14" s="12">
        <v>2437666.666666667</v>
      </c>
      <c r="I14" s="12">
        <v>2437666.666666667</v>
      </c>
      <c r="J14" s="12">
        <v>2229666.6666666679</v>
      </c>
      <c r="K14" s="12">
        <v>2021666.6666666663</v>
      </c>
      <c r="L14" s="12">
        <v>2021666.6666666663</v>
      </c>
      <c r="M14" s="12">
        <v>2050833.3333333323</v>
      </c>
      <c r="N14" s="12">
        <v>2079999.9999999993</v>
      </c>
      <c r="O14" s="12">
        <v>2079999.9999999993</v>
      </c>
      <c r="P14" s="12">
        <v>2177833.3333333326</v>
      </c>
      <c r="Q14" s="12">
        <v>2275666.666666666</v>
      </c>
      <c r="R14" s="12">
        <v>2275666.666666666</v>
      </c>
      <c r="S14" s="32">
        <v>2474833.3333333312</v>
      </c>
      <c r="T14" s="12">
        <v>2673999.9999999981</v>
      </c>
      <c r="U14" s="12">
        <v>2673999.9999999981</v>
      </c>
      <c r="V14" s="12">
        <v>2519333.3333333321</v>
      </c>
      <c r="W14" s="12">
        <v>2364666.666666667</v>
      </c>
      <c r="X14" s="12">
        <v>2364666.666666667</v>
      </c>
      <c r="Y14" s="12">
        <v>2508666.666666666</v>
      </c>
      <c r="Z14" s="12">
        <v>2652666.6666666665</v>
      </c>
      <c r="AA14" s="12">
        <v>2652666.6666666665</v>
      </c>
      <c r="AB14" s="12">
        <v>2656999.9999999995</v>
      </c>
      <c r="AC14" s="12">
        <v>2661333.3333333344</v>
      </c>
      <c r="AD14" s="12">
        <v>2661333.3333333344</v>
      </c>
      <c r="AE14" s="12">
        <v>2858833.333333333</v>
      </c>
      <c r="AF14" s="12">
        <v>3056333.3333333321</v>
      </c>
      <c r="AG14" s="12">
        <v>3056333.3333333321</v>
      </c>
      <c r="AH14" s="12">
        <v>2968333.3333333335</v>
      </c>
      <c r="AI14" s="12">
        <v>2880333.333333333</v>
      </c>
      <c r="AJ14" s="12">
        <v>2880333.333333333</v>
      </c>
      <c r="AK14" s="12">
        <v>3220166.6666666674</v>
      </c>
      <c r="AL14" s="12">
        <v>3560000</v>
      </c>
      <c r="AM14" s="6"/>
    </row>
    <row r="15" spans="1:39" x14ac:dyDescent="0.35">
      <c r="A15" s="8" t="s">
        <v>9</v>
      </c>
      <c r="B15" s="8">
        <v>1</v>
      </c>
      <c r="C15" s="12">
        <v>269733.33333333331</v>
      </c>
      <c r="D15" s="12">
        <v>317333.33333333331</v>
      </c>
      <c r="E15" s="12">
        <v>364933.33333333337</v>
      </c>
      <c r="F15" s="13">
        <v>317333.33333333331</v>
      </c>
      <c r="G15" s="13">
        <v>387833.33333333331</v>
      </c>
      <c r="H15" s="13">
        <v>458333.33333333331</v>
      </c>
      <c r="I15" s="13">
        <v>458333.33333333331</v>
      </c>
      <c r="J15" s="13">
        <v>522500</v>
      </c>
      <c r="K15" s="13">
        <v>586666.66666666663</v>
      </c>
      <c r="L15" s="13">
        <v>586666.66666666663</v>
      </c>
      <c r="M15" s="13">
        <v>462166.66666666663</v>
      </c>
      <c r="N15" s="13">
        <v>337666.66666666669</v>
      </c>
      <c r="O15" s="13">
        <v>337666.66666666669</v>
      </c>
      <c r="P15" s="13">
        <v>362166.66666666669</v>
      </c>
      <c r="Q15" s="13">
        <v>386666.66666666669</v>
      </c>
      <c r="R15" s="13">
        <v>386666.66666666669</v>
      </c>
      <c r="S15" s="31">
        <v>485833.33333333337</v>
      </c>
      <c r="T15" s="13">
        <v>585000</v>
      </c>
      <c r="U15" s="13">
        <v>585000</v>
      </c>
      <c r="V15" s="13">
        <v>560500</v>
      </c>
      <c r="W15" s="13">
        <v>536000</v>
      </c>
      <c r="X15" s="13">
        <v>536000</v>
      </c>
      <c r="Y15" s="13">
        <v>249500</v>
      </c>
      <c r="Z15" s="13">
        <v>-37000</v>
      </c>
      <c r="AA15" s="13">
        <v>-37000</v>
      </c>
      <c r="AB15" s="13">
        <v>216166.66666666666</v>
      </c>
      <c r="AC15" s="13">
        <v>469333.33333333331</v>
      </c>
      <c r="AD15" s="13">
        <v>469333.33333333331</v>
      </c>
      <c r="AE15" s="13">
        <v>2813166.6666666665</v>
      </c>
      <c r="AF15" s="13">
        <v>5157000</v>
      </c>
      <c r="AG15" s="13">
        <v>5157000</v>
      </c>
      <c r="AH15" s="13">
        <v>2781333.3333333335</v>
      </c>
      <c r="AI15" s="13">
        <v>405666.66666666669</v>
      </c>
      <c r="AJ15" s="13">
        <v>405666.66666666669</v>
      </c>
      <c r="AK15" s="13">
        <v>504000</v>
      </c>
      <c r="AL15" s="13">
        <v>602333.33333333337</v>
      </c>
      <c r="AM15" s="6"/>
    </row>
    <row r="16" spans="1:39" x14ac:dyDescent="0.35">
      <c r="A16" s="9" t="s">
        <v>7</v>
      </c>
      <c r="B16" s="8">
        <v>1</v>
      </c>
      <c r="C16" s="12">
        <v>1436216.6666666665</v>
      </c>
      <c r="D16" s="12">
        <v>1689666.666666666</v>
      </c>
      <c r="E16" s="12">
        <v>1943116.666666667</v>
      </c>
      <c r="F16" s="12">
        <v>1689666.666666666</v>
      </c>
      <c r="G16" s="12">
        <v>1834500.0000000016</v>
      </c>
      <c r="H16" s="12">
        <v>1979333.3333333337</v>
      </c>
      <c r="I16" s="12">
        <v>1979333.3333333337</v>
      </c>
      <c r="J16" s="12">
        <v>1707166.6666666679</v>
      </c>
      <c r="K16" s="12">
        <v>1434999.9999999995</v>
      </c>
      <c r="L16" s="12">
        <v>1434999.9999999995</v>
      </c>
      <c r="M16" s="12">
        <v>1588666.6666666656</v>
      </c>
      <c r="N16" s="12">
        <v>1742333.3333333326</v>
      </c>
      <c r="O16" s="12">
        <v>1742333.3333333326</v>
      </c>
      <c r="P16" s="12">
        <v>1815666.6666666658</v>
      </c>
      <c r="Q16" s="12">
        <v>1888999.9999999993</v>
      </c>
      <c r="R16" s="12">
        <v>1888999.9999999993</v>
      </c>
      <c r="S16" s="32">
        <v>1988999.9999999977</v>
      </c>
      <c r="T16" s="12">
        <v>2088999.9999999981</v>
      </c>
      <c r="U16" s="12">
        <v>2088999.9999999981</v>
      </c>
      <c r="V16" s="12">
        <v>1958833.3333333321</v>
      </c>
      <c r="W16" s="12">
        <v>1828666.666666667</v>
      </c>
      <c r="X16" s="12">
        <v>1828666.666666667</v>
      </c>
      <c r="Y16" s="12">
        <v>2259166.666666666</v>
      </c>
      <c r="Z16" s="12">
        <v>2689666.6666666665</v>
      </c>
      <c r="AA16" s="12">
        <v>2689666.6666666665</v>
      </c>
      <c r="AB16" s="12">
        <v>2440833.333333333</v>
      </c>
      <c r="AC16" s="12">
        <v>2192000.0000000009</v>
      </c>
      <c r="AD16" s="12">
        <v>2192000.0000000009</v>
      </c>
      <c r="AE16" s="12">
        <v>45666.666666666511</v>
      </c>
      <c r="AF16" s="12">
        <v>-2100666.6666666679</v>
      </c>
      <c r="AG16" s="12">
        <v>-2100666.6666666679</v>
      </c>
      <c r="AH16" s="12">
        <v>187000</v>
      </c>
      <c r="AI16" s="12">
        <v>2474666.6666666665</v>
      </c>
      <c r="AJ16" s="12">
        <v>2474666.6666666665</v>
      </c>
      <c r="AK16" s="12">
        <v>2716166.6666666674</v>
      </c>
      <c r="AL16" s="12">
        <v>2957666.6666666665</v>
      </c>
    </row>
    <row r="17" spans="1:39" x14ac:dyDescent="0.35">
      <c r="A17" s="8" t="s">
        <v>15</v>
      </c>
      <c r="B17" s="8">
        <v>2</v>
      </c>
      <c r="C17" s="12">
        <v>2462629.8772168751</v>
      </c>
      <c r="D17" s="12">
        <v>2567618.7138548689</v>
      </c>
      <c r="E17" s="12">
        <v>4089566.5533661623</v>
      </c>
      <c r="F17" s="13">
        <v>3198969.9408311662</v>
      </c>
      <c r="G17" s="13">
        <v>3346813.2800111063</v>
      </c>
      <c r="H17" s="13">
        <v>3369738.3502639625</v>
      </c>
      <c r="I17" s="13">
        <v>3266063.0400938941</v>
      </c>
      <c r="J17" s="13">
        <v>3154790.445663359</v>
      </c>
      <c r="K17" s="13">
        <v>2818379.4527683454</v>
      </c>
      <c r="L17" s="13">
        <v>2387980.4611220914</v>
      </c>
      <c r="M17" s="13">
        <v>3000205.6289201928</v>
      </c>
      <c r="N17" s="13">
        <v>2384779.5083141923</v>
      </c>
      <c r="O17" s="13">
        <v>2668314.7163231564</v>
      </c>
      <c r="P17" s="13">
        <v>2866987.3239489621</v>
      </c>
      <c r="Q17" s="13">
        <v>2333057.4234422981</v>
      </c>
      <c r="R17" s="13">
        <v>2902221.350283179</v>
      </c>
      <c r="S17" s="31">
        <v>2922771.3432355761</v>
      </c>
      <c r="T17" s="13">
        <v>3846865.8886773093</v>
      </c>
      <c r="U17" s="13">
        <v>3562304.5104275304</v>
      </c>
      <c r="V17" s="13">
        <v>3162984.3080702624</v>
      </c>
      <c r="W17" s="13">
        <v>2900935.3751134109</v>
      </c>
      <c r="X17" s="13">
        <v>2109948.0251238747</v>
      </c>
      <c r="Y17" s="13">
        <v>2376091.4349979092</v>
      </c>
      <c r="Z17" s="13">
        <v>2389860.5257738605</v>
      </c>
      <c r="AA17" s="13">
        <v>2248024.580478413</v>
      </c>
      <c r="AB17" s="13">
        <v>2165340.2140730559</v>
      </c>
      <c r="AC17" s="13">
        <v>2409009.7813912644</v>
      </c>
      <c r="AD17" s="13">
        <v>2659252.1729847202</v>
      </c>
      <c r="AE17" s="13">
        <v>2847539.333803372</v>
      </c>
      <c r="AF17" s="13">
        <v>2846506.5184724769</v>
      </c>
      <c r="AG17" s="13">
        <v>2864623.8604996712</v>
      </c>
      <c r="AH17" s="13">
        <v>2597789.4244024712</v>
      </c>
      <c r="AI17" s="13">
        <v>2915397.4383692611</v>
      </c>
      <c r="AJ17" s="13">
        <v>2424776.1502209413</v>
      </c>
      <c r="AK17" s="13">
        <v>2417916.5965377009</v>
      </c>
      <c r="AL17" s="13">
        <v>3095032.4740535291</v>
      </c>
      <c r="AM17" s="6"/>
    </row>
    <row r="18" spans="1:39" x14ac:dyDescent="0.35">
      <c r="A18" s="9" t="s">
        <v>16</v>
      </c>
      <c r="B18" s="8">
        <v>2</v>
      </c>
      <c r="C18" s="12">
        <v>1009222.0930641905</v>
      </c>
      <c r="D18" s="12">
        <v>832067.32049850223</v>
      </c>
      <c r="E18" s="12">
        <v>1361841.0025354193</v>
      </c>
      <c r="F18" s="13">
        <v>717537.57947845897</v>
      </c>
      <c r="G18" s="13">
        <v>770010.03418039775</v>
      </c>
      <c r="H18" s="13">
        <v>828259.8459383538</v>
      </c>
      <c r="I18" s="13">
        <v>1020582.561404206</v>
      </c>
      <c r="J18" s="13">
        <v>1029495.8851511159</v>
      </c>
      <c r="K18" s="13">
        <v>1240704.5245366986</v>
      </c>
      <c r="L18" s="13">
        <v>1161993.3583205768</v>
      </c>
      <c r="M18" s="13">
        <v>1435535.4950491379</v>
      </c>
      <c r="N18" s="13">
        <v>1511362.497144077</v>
      </c>
      <c r="O18" s="13">
        <v>1187436.913614861</v>
      </c>
      <c r="P18" s="13">
        <v>1226708.4645340459</v>
      </c>
      <c r="Q18" s="13">
        <v>1490292.871051989</v>
      </c>
      <c r="R18" s="13">
        <v>1564235.7699001126</v>
      </c>
      <c r="S18" s="31">
        <v>1044879.0406200535</v>
      </c>
      <c r="T18" s="13">
        <v>1146507.6297414142</v>
      </c>
      <c r="U18" s="13">
        <v>1121812.0127900736</v>
      </c>
      <c r="V18" s="13">
        <v>1492455.5917030009</v>
      </c>
      <c r="W18" s="13">
        <v>1585070.4192587819</v>
      </c>
      <c r="X18" s="13">
        <v>2023061.0210005345</v>
      </c>
      <c r="Y18" s="13">
        <v>1730087.6696810289</v>
      </c>
      <c r="Z18" s="13">
        <v>1738817.8163574312</v>
      </c>
      <c r="AA18" s="13">
        <v>1625296.7919934664</v>
      </c>
      <c r="AB18" s="13">
        <v>1558587.0652183362</v>
      </c>
      <c r="AC18" s="13">
        <v>1559267.2768349536</v>
      </c>
      <c r="AD18" s="13">
        <v>2117549.7487049331</v>
      </c>
      <c r="AE18" s="13">
        <v>1612317.20367559</v>
      </c>
      <c r="AF18" s="13">
        <v>2482939.5166670713</v>
      </c>
      <c r="AG18" s="13">
        <v>2054682.0168180624</v>
      </c>
      <c r="AH18" s="13">
        <v>2647927.3432127796</v>
      </c>
      <c r="AI18" s="13">
        <v>1932383.4309044704</v>
      </c>
      <c r="AJ18" s="13">
        <v>2646737.7366459556</v>
      </c>
      <c r="AK18" s="13">
        <v>1770193.773814609</v>
      </c>
      <c r="AL18" s="13">
        <v>2076652.7600519038</v>
      </c>
      <c r="AM18" s="6"/>
    </row>
    <row r="19" spans="1:39" x14ac:dyDescent="0.35">
      <c r="A19" s="9" t="s">
        <v>8</v>
      </c>
      <c r="B19" s="8">
        <v>2</v>
      </c>
      <c r="C19" s="12">
        <v>3471851.9702810654</v>
      </c>
      <c r="D19" s="12">
        <v>3399686.0343533712</v>
      </c>
      <c r="E19" s="12">
        <v>5451407.5559015814</v>
      </c>
      <c r="F19" s="13">
        <v>3916507.5203096252</v>
      </c>
      <c r="G19" s="13">
        <v>4116823.3141915039</v>
      </c>
      <c r="H19" s="13">
        <v>4197998.1962023163</v>
      </c>
      <c r="I19" s="13">
        <v>4286645.6014981</v>
      </c>
      <c r="J19" s="13">
        <v>4184286.3308144752</v>
      </c>
      <c r="K19" s="13">
        <v>4059083.977305044</v>
      </c>
      <c r="L19" s="13">
        <v>3549973.819442668</v>
      </c>
      <c r="M19" s="13">
        <v>4435741.1239693305</v>
      </c>
      <c r="N19" s="13">
        <v>3896142.0054582693</v>
      </c>
      <c r="O19" s="13">
        <v>3855751.6299380176</v>
      </c>
      <c r="P19" s="13">
        <v>4093695.7884830078</v>
      </c>
      <c r="Q19" s="13">
        <v>3823350.2944942871</v>
      </c>
      <c r="R19" s="13">
        <v>4466457.1201832918</v>
      </c>
      <c r="S19" s="31">
        <v>3967650.3838556297</v>
      </c>
      <c r="T19" s="13">
        <v>4993373.5184187237</v>
      </c>
      <c r="U19" s="13">
        <v>4684116.5232176036</v>
      </c>
      <c r="V19" s="13">
        <v>4655439.8997732634</v>
      </c>
      <c r="W19" s="13">
        <v>4486005.7943721926</v>
      </c>
      <c r="X19" s="13">
        <v>4133009.046124409</v>
      </c>
      <c r="Y19" s="13">
        <v>4106179.1046789382</v>
      </c>
      <c r="Z19" s="13">
        <v>4128678.3421312915</v>
      </c>
      <c r="AA19" s="13">
        <v>3873321.3724718792</v>
      </c>
      <c r="AB19" s="13">
        <v>3723927.2792913923</v>
      </c>
      <c r="AC19" s="13">
        <v>3968277.058226218</v>
      </c>
      <c r="AD19" s="13">
        <v>4776801.9216896538</v>
      </c>
      <c r="AE19" s="13">
        <v>4459856.537478962</v>
      </c>
      <c r="AF19" s="13">
        <v>5329446.0351395477</v>
      </c>
      <c r="AG19" s="13">
        <v>4919305.8773177341</v>
      </c>
      <c r="AH19" s="13">
        <v>5245716.7676152512</v>
      </c>
      <c r="AI19" s="13">
        <v>4847780.8692737315</v>
      </c>
      <c r="AJ19" s="13">
        <v>5071513.8868668973</v>
      </c>
      <c r="AK19" s="13">
        <v>4188110.3703523101</v>
      </c>
      <c r="AL19" s="13">
        <v>5171685.2341054324</v>
      </c>
      <c r="AM19" s="6"/>
    </row>
    <row r="20" spans="1:39" x14ac:dyDescent="0.35">
      <c r="A20" s="9" t="s">
        <v>17</v>
      </c>
      <c r="B20" s="8">
        <v>2</v>
      </c>
      <c r="C20" s="12">
        <v>571820.82388796494</v>
      </c>
      <c r="D20" s="12">
        <v>894634.78989908041</v>
      </c>
      <c r="E20" s="12">
        <v>694827.53293135099</v>
      </c>
      <c r="F20" s="13">
        <v>872297.27190360229</v>
      </c>
      <c r="G20" s="13">
        <v>928278.9588269674</v>
      </c>
      <c r="H20" s="13">
        <v>878151.38429236214</v>
      </c>
      <c r="I20" s="13">
        <v>989652.58616894507</v>
      </c>
      <c r="J20" s="13">
        <v>960756.07310648297</v>
      </c>
      <c r="K20" s="13">
        <v>659460.74161081424</v>
      </c>
      <c r="L20" s="13">
        <v>620435.94821805216</v>
      </c>
      <c r="M20" s="13">
        <v>776432.96511293435</v>
      </c>
      <c r="N20" s="13">
        <v>797107.63123667601</v>
      </c>
      <c r="O20" s="13">
        <v>570157.47207153961</v>
      </c>
      <c r="P20" s="13">
        <v>744883.7433220729</v>
      </c>
      <c r="Q20" s="13">
        <v>507194.59072556806</v>
      </c>
      <c r="R20" s="13">
        <v>533105.22884705896</v>
      </c>
      <c r="S20" s="31">
        <v>687756.05890052288</v>
      </c>
      <c r="T20" s="13">
        <v>978478.8613577605</v>
      </c>
      <c r="U20" s="13">
        <v>802493.29120340548</v>
      </c>
      <c r="V20" s="13">
        <v>613555.33617732103</v>
      </c>
      <c r="W20" s="13">
        <v>636421.99292689911</v>
      </c>
      <c r="X20" s="13">
        <v>552884.20498459041</v>
      </c>
      <c r="Y20" s="13">
        <v>501218.704866966</v>
      </c>
      <c r="Z20" s="13">
        <v>447035.42535112117</v>
      </c>
      <c r="AA20" s="13">
        <v>517567.2326399383</v>
      </c>
      <c r="AB20" s="13">
        <v>557659.20871985401</v>
      </c>
      <c r="AC20" s="13">
        <v>526983.84052285051</v>
      </c>
      <c r="AD20" s="13">
        <v>596504.31815468334</v>
      </c>
      <c r="AE20" s="13">
        <v>807989.61546963849</v>
      </c>
      <c r="AF20" s="13">
        <v>972356.97064507159</v>
      </c>
      <c r="AG20" s="13">
        <v>1093530.6012992833</v>
      </c>
      <c r="AH20" s="13">
        <v>721716.58879047306</v>
      </c>
      <c r="AI20" s="13">
        <v>504384.30416179326</v>
      </c>
      <c r="AJ20" s="13">
        <v>585137.73004542012</v>
      </c>
      <c r="AK20" s="13">
        <v>653767.83884267672</v>
      </c>
      <c r="AL20" s="13">
        <v>623777.82987683767</v>
      </c>
      <c r="AM20" s="6"/>
    </row>
    <row r="21" spans="1:39" x14ac:dyDescent="0.35">
      <c r="A21" s="9" t="s">
        <v>18</v>
      </c>
      <c r="B21" s="8">
        <v>2</v>
      </c>
      <c r="C21" s="12">
        <v>484979.78631064971</v>
      </c>
      <c r="D21" s="12">
        <v>711664.03281288024</v>
      </c>
      <c r="E21" s="12">
        <v>665173.19692134473</v>
      </c>
      <c r="F21" s="13">
        <v>554134.74542102648</v>
      </c>
      <c r="G21" s="13">
        <v>480227.34550195368</v>
      </c>
      <c r="H21" s="13">
        <v>606531.08185148402</v>
      </c>
      <c r="I21" s="13">
        <v>551721.12813490815</v>
      </c>
      <c r="J21" s="13">
        <v>761232.81452129781</v>
      </c>
      <c r="K21" s="13">
        <v>631601.68676781876</v>
      </c>
      <c r="L21" s="13">
        <v>830489.82969191088</v>
      </c>
      <c r="M21" s="13">
        <v>676681.81650898349</v>
      </c>
      <c r="N21" s="13">
        <v>928883.09242875292</v>
      </c>
      <c r="O21" s="13">
        <v>594401.39178593049</v>
      </c>
      <c r="P21" s="13">
        <v>644007.64315154706</v>
      </c>
      <c r="Q21" s="13">
        <v>955505.24701675051</v>
      </c>
      <c r="R21" s="13">
        <v>684134.42970619397</v>
      </c>
      <c r="S21" s="31">
        <v>662745.68971816194</v>
      </c>
      <c r="T21" s="13">
        <v>772084.36769718956</v>
      </c>
      <c r="U21" s="13">
        <v>1060083.1639508379</v>
      </c>
      <c r="V21" s="13">
        <v>713687.58880191506</v>
      </c>
      <c r="W21" s="13">
        <v>1129863.6505801084</v>
      </c>
      <c r="X21" s="13">
        <v>1104388.2499647448</v>
      </c>
      <c r="Y21" s="13">
        <v>1180078.0175264718</v>
      </c>
      <c r="Z21" s="13">
        <v>800801.59526510199</v>
      </c>
      <c r="AA21" s="13">
        <v>1001683.7537140839</v>
      </c>
      <c r="AB21" s="13">
        <v>1016816.6996465105</v>
      </c>
      <c r="AC21" s="13">
        <v>1196348.5781082301</v>
      </c>
      <c r="AD21" s="13">
        <v>1256995.4605398413</v>
      </c>
      <c r="AE21" s="13">
        <v>873624.94971276238</v>
      </c>
      <c r="AF21" s="13">
        <v>928039.11307246611</v>
      </c>
      <c r="AG21" s="13">
        <v>1122270.2893195238</v>
      </c>
      <c r="AH21" s="13">
        <v>1331038.2075314319</v>
      </c>
      <c r="AI21" s="13">
        <v>969942.90454237908</v>
      </c>
      <c r="AJ21" s="13">
        <v>1132594.8747449636</v>
      </c>
      <c r="AK21" s="13">
        <v>923280.62691125937</v>
      </c>
      <c r="AL21" s="13">
        <v>1068747.3328172106</v>
      </c>
      <c r="AM21" s="6"/>
    </row>
    <row r="22" spans="1:39" x14ac:dyDescent="0.35">
      <c r="A22" s="10" t="s">
        <v>10</v>
      </c>
      <c r="B22" s="8">
        <v>2</v>
      </c>
      <c r="C22" s="13">
        <v>2415051.3600824513</v>
      </c>
      <c r="D22" s="13">
        <v>1793387.2116414104</v>
      </c>
      <c r="E22" s="12">
        <v>4091406.8260488855</v>
      </c>
      <c r="F22" s="13">
        <v>2490075.5029849964</v>
      </c>
      <c r="G22" s="13">
        <v>2708317.0098625827</v>
      </c>
      <c r="H22" s="13">
        <v>2713315.7300584698</v>
      </c>
      <c r="I22" s="13">
        <v>2745271.887194247</v>
      </c>
      <c r="J22" s="13">
        <v>2462297.4431866943</v>
      </c>
      <c r="K22" s="13">
        <v>2768021.5489264107</v>
      </c>
      <c r="L22" s="13">
        <v>2099048.0415327046</v>
      </c>
      <c r="M22" s="13">
        <v>2982626.3423474124</v>
      </c>
      <c r="N22" s="13">
        <v>2170151.28179284</v>
      </c>
      <c r="O22" s="13">
        <v>2691192.7660805476</v>
      </c>
      <c r="P22" s="13">
        <v>2704804.4020093875</v>
      </c>
      <c r="Q22" s="13">
        <v>2360650.4567519687</v>
      </c>
      <c r="R22" s="13">
        <v>3249217.4616300389</v>
      </c>
      <c r="S22" s="31">
        <v>2617148.635236945</v>
      </c>
      <c r="T22" s="13">
        <v>3242810.2893637735</v>
      </c>
      <c r="U22" s="13">
        <v>2821540.0680633597</v>
      </c>
      <c r="V22" s="13">
        <v>3328196.9747940274</v>
      </c>
      <c r="W22" s="13">
        <v>2719720.1508651851</v>
      </c>
      <c r="X22" s="13">
        <v>2475736.5911750738</v>
      </c>
      <c r="Y22" s="13">
        <v>2424882.3822854999</v>
      </c>
      <c r="Z22" s="13">
        <v>2880841.3215150684</v>
      </c>
      <c r="AA22" s="13">
        <v>2354070.3861178569</v>
      </c>
      <c r="AB22" s="13">
        <v>2149451.3709250274</v>
      </c>
      <c r="AC22" s="13">
        <v>2244944.6395951374</v>
      </c>
      <c r="AD22" s="13">
        <v>2923302.1429951293</v>
      </c>
      <c r="AE22" s="13">
        <v>2778241.9722965611</v>
      </c>
      <c r="AF22" s="13">
        <v>3429049.9514220096</v>
      </c>
      <c r="AG22" s="13">
        <v>2703504.9866989274</v>
      </c>
      <c r="AH22" s="13">
        <v>3192961.971293347</v>
      </c>
      <c r="AI22" s="13">
        <v>3373453.6605695589</v>
      </c>
      <c r="AJ22" s="13">
        <v>3353781.2820765134</v>
      </c>
      <c r="AK22" s="13">
        <v>2611061.9045983739</v>
      </c>
      <c r="AL22" s="13">
        <v>3479160.0714113843</v>
      </c>
      <c r="AM22" s="6"/>
    </row>
    <row r="23" spans="1:39" x14ac:dyDescent="0.35">
      <c r="A23" s="9" t="s">
        <v>0</v>
      </c>
      <c r="B23" s="8">
        <v>2</v>
      </c>
      <c r="C23" s="12">
        <v>535391.69869739003</v>
      </c>
      <c r="D23" s="12">
        <v>495900.61674653692</v>
      </c>
      <c r="E23" s="12">
        <v>646462.68500986509</v>
      </c>
      <c r="F23" s="13">
        <v>449265.60767767148</v>
      </c>
      <c r="G23" s="13">
        <v>408762.30404365127</v>
      </c>
      <c r="H23" s="13">
        <v>679753.56129539153</v>
      </c>
      <c r="I23" s="13">
        <v>688073.41130080912</v>
      </c>
      <c r="J23" s="13">
        <v>510616.23370709998</v>
      </c>
      <c r="K23" s="13">
        <v>471998.01082618453</v>
      </c>
      <c r="L23" s="13">
        <v>667288.59858068312</v>
      </c>
      <c r="M23" s="13">
        <v>458809.6804740848</v>
      </c>
      <c r="N23" s="13">
        <v>585711.53534805553</v>
      </c>
      <c r="O23" s="13">
        <v>711497.30793393392</v>
      </c>
      <c r="P23" s="13">
        <v>467746.85162185098</v>
      </c>
      <c r="Q23" s="13">
        <v>437831.6437957281</v>
      </c>
      <c r="R23" s="13">
        <v>520095.84437292576</v>
      </c>
      <c r="S23" s="31">
        <v>463425.91544577613</v>
      </c>
      <c r="T23" s="13">
        <v>614447.34701423836</v>
      </c>
      <c r="U23" s="13">
        <v>442033.76624978537</v>
      </c>
      <c r="V23" s="13">
        <v>668589.28723330703</v>
      </c>
      <c r="W23" s="13">
        <v>791152.60726708488</v>
      </c>
      <c r="X23" s="13">
        <v>522313.43048605043</v>
      </c>
      <c r="Y23" s="13">
        <v>789395.96356810478</v>
      </c>
      <c r="Z23" s="13">
        <v>686709.15060024464</v>
      </c>
      <c r="AA23" s="13">
        <v>588523.94129878958</v>
      </c>
      <c r="AB23" s="13">
        <v>819907.83182579686</v>
      </c>
      <c r="AC23" s="13">
        <v>707466.8775078</v>
      </c>
      <c r="AD23" s="13">
        <v>520562.44791606267</v>
      </c>
      <c r="AE23" s="13">
        <v>548518.4041846667</v>
      </c>
      <c r="AF23" s="13">
        <v>826837.41932716849</v>
      </c>
      <c r="AG23" s="13">
        <v>701897.00009773194</v>
      </c>
      <c r="AH23" s="13">
        <v>707357.96119219507</v>
      </c>
      <c r="AI23" s="13">
        <v>641776.89258263947</v>
      </c>
      <c r="AJ23" s="13">
        <v>724969.97128410451</v>
      </c>
      <c r="AK23" s="13">
        <v>563216.40189072688</v>
      </c>
      <c r="AL23" s="13">
        <v>590663.02472541796</v>
      </c>
      <c r="AM23" s="6"/>
    </row>
    <row r="24" spans="1:39" x14ac:dyDescent="0.35">
      <c r="A24" s="9" t="s">
        <v>1</v>
      </c>
      <c r="B24" s="8">
        <v>2</v>
      </c>
      <c r="C24" s="12">
        <v>433112.20418361458</v>
      </c>
      <c r="D24" s="12">
        <v>751082.78512851533</v>
      </c>
      <c r="E24" s="12">
        <v>784626.08955399203</v>
      </c>
      <c r="F24" s="13">
        <v>555308.14002856798</v>
      </c>
      <c r="G24" s="13">
        <v>701442.18547090562</v>
      </c>
      <c r="H24" s="13">
        <v>897930.94293652149</v>
      </c>
      <c r="I24" s="13">
        <v>914626.66095204582</v>
      </c>
      <c r="J24" s="13">
        <v>651968.8389570131</v>
      </c>
      <c r="K24" s="13">
        <v>581362.09350648557</v>
      </c>
      <c r="L24" s="13">
        <v>595569.20254732622</v>
      </c>
      <c r="M24" s="13">
        <v>766646.94041638926</v>
      </c>
      <c r="N24" s="13">
        <v>682629.04819936317</v>
      </c>
      <c r="O24" s="13">
        <v>722068.56102044252</v>
      </c>
      <c r="P24" s="13">
        <v>550983.97487616027</v>
      </c>
      <c r="Q24" s="13">
        <v>553915.33800189593</v>
      </c>
      <c r="R24" s="13">
        <v>516588.72988667962</v>
      </c>
      <c r="S24" s="31">
        <v>600157.21053101239</v>
      </c>
      <c r="T24" s="13">
        <v>888016.43121092941</v>
      </c>
      <c r="U24" s="13">
        <v>603962.84321659943</v>
      </c>
      <c r="V24" s="13">
        <v>837350.88574582594</v>
      </c>
      <c r="W24" s="13">
        <v>780125.4765827324</v>
      </c>
      <c r="X24" s="13">
        <v>592421.99438293499</v>
      </c>
      <c r="Y24" s="13">
        <v>602668.95865925925</v>
      </c>
      <c r="Z24" s="13">
        <v>1010339.1332813454</v>
      </c>
      <c r="AA24" s="13">
        <v>597632.44576749951</v>
      </c>
      <c r="AB24" s="13">
        <v>659935.22642867197</v>
      </c>
      <c r="AC24" s="13">
        <v>898248.42920019082</v>
      </c>
      <c r="AD24" s="13">
        <v>719894.79232459585</v>
      </c>
      <c r="AE24" s="13">
        <v>695152.73301544308</v>
      </c>
      <c r="AF24" s="13">
        <v>926355.02934777457</v>
      </c>
      <c r="AG24" s="13">
        <v>673045.34386661276</v>
      </c>
      <c r="AH24" s="13">
        <v>963926.50545232638</v>
      </c>
      <c r="AI24" s="13">
        <v>864225.17880285776</v>
      </c>
      <c r="AJ24" s="13">
        <v>920544.19671109645</v>
      </c>
      <c r="AK24" s="13">
        <v>1071731.0396168879</v>
      </c>
      <c r="AL24" s="13">
        <v>881947.33077714534</v>
      </c>
      <c r="AM24" s="6"/>
    </row>
    <row r="25" spans="1:39" x14ac:dyDescent="0.35">
      <c r="A25" s="9" t="s">
        <v>2</v>
      </c>
      <c r="B25" s="8">
        <v>2</v>
      </c>
      <c r="C25" s="12">
        <v>133563.67834580821</v>
      </c>
      <c r="D25" s="12">
        <v>158317.9083215823</v>
      </c>
      <c r="E25" s="12">
        <v>185691.95079576349</v>
      </c>
      <c r="F25" s="13">
        <v>240732.34933177111</v>
      </c>
      <c r="G25" s="13">
        <v>207514.35713021897</v>
      </c>
      <c r="H25" s="13">
        <v>204563.94887226142</v>
      </c>
      <c r="I25" s="13">
        <v>161177.94069484257</v>
      </c>
      <c r="J25" s="13">
        <v>190889.69380255096</v>
      </c>
      <c r="K25" s="13">
        <v>239539.75348817045</v>
      </c>
      <c r="L25" s="13">
        <v>243785.60087304973</v>
      </c>
      <c r="M25" s="13">
        <v>195557.04614457145</v>
      </c>
      <c r="N25" s="13">
        <v>216038.21239727899</v>
      </c>
      <c r="O25" s="13">
        <v>230409.7562509274</v>
      </c>
      <c r="P25" s="13">
        <v>174720.46855072715</v>
      </c>
      <c r="Q25" s="13">
        <v>171280.72364631208</v>
      </c>
      <c r="R25" s="13">
        <v>208775.98989533371</v>
      </c>
      <c r="S25" s="31">
        <v>214242.46663194828</v>
      </c>
      <c r="T25" s="13">
        <v>164799.11471072174</v>
      </c>
      <c r="U25" s="13">
        <v>162267.16389583165</v>
      </c>
      <c r="V25" s="13">
        <v>170120.39218144037</v>
      </c>
      <c r="W25" s="13">
        <v>244730.5967791962</v>
      </c>
      <c r="X25" s="13">
        <v>167008.21309430781</v>
      </c>
      <c r="Y25" s="13">
        <v>291053.61132051219</v>
      </c>
      <c r="Z25" s="13">
        <v>305961.12182608934</v>
      </c>
      <c r="AA25" s="13">
        <v>229260.2838121189</v>
      </c>
      <c r="AB25" s="13">
        <v>282703.81258693739</v>
      </c>
      <c r="AC25" s="13">
        <v>185952.07228463769</v>
      </c>
      <c r="AD25" s="13">
        <v>209601.96525816541</v>
      </c>
      <c r="AE25" s="13">
        <v>172414.25861629655</v>
      </c>
      <c r="AF25" s="13">
        <v>171602.02835070956</v>
      </c>
      <c r="AG25" s="13">
        <v>247367.21014190986</v>
      </c>
      <c r="AH25" s="13">
        <v>192664.92714273595</v>
      </c>
      <c r="AI25" s="13">
        <v>195651.40782194343</v>
      </c>
      <c r="AJ25" s="13">
        <v>191487.7367301335</v>
      </c>
      <c r="AK25" s="13">
        <v>205045.41791166872</v>
      </c>
      <c r="AL25" s="13">
        <v>228130.34319670429</v>
      </c>
      <c r="AM25" s="6"/>
    </row>
    <row r="26" spans="1:39" x14ac:dyDescent="0.35">
      <c r="A26" s="11" t="s">
        <v>3</v>
      </c>
      <c r="B26" s="8">
        <v>2</v>
      </c>
      <c r="C26" s="14">
        <v>0</v>
      </c>
      <c r="D26" s="14">
        <v>0</v>
      </c>
      <c r="E26" s="12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122702.41521028636</v>
      </c>
      <c r="N26" s="13">
        <v>192013.35019849814</v>
      </c>
      <c r="O26" s="13">
        <v>211922.0532854021</v>
      </c>
      <c r="P26" s="13">
        <v>128963.34173816119</v>
      </c>
      <c r="Q26" s="13">
        <v>0</v>
      </c>
      <c r="R26" s="13">
        <v>0</v>
      </c>
      <c r="S26" s="31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32370.239393651464</v>
      </c>
      <c r="Z26" s="13">
        <v>47031.132966534213</v>
      </c>
      <c r="AA26" s="13">
        <v>44416.187379605879</v>
      </c>
      <c r="AB26" s="13">
        <v>23667.307334027901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6"/>
    </row>
    <row r="27" spans="1:39" x14ac:dyDescent="0.35">
      <c r="A27" s="8" t="s">
        <v>4</v>
      </c>
      <c r="B27" s="8">
        <v>2</v>
      </c>
      <c r="C27" s="12">
        <v>1312983.7788556383</v>
      </c>
      <c r="D27" s="12">
        <v>388085.90144477581</v>
      </c>
      <c r="E27" s="12">
        <v>2474626.1006892645</v>
      </c>
      <c r="F27" s="13">
        <v>1244769.4059469858</v>
      </c>
      <c r="G27" s="13">
        <v>1390598.163217807</v>
      </c>
      <c r="H27" s="13">
        <v>931067.27695429535</v>
      </c>
      <c r="I27" s="13">
        <v>981393.87424654944</v>
      </c>
      <c r="J27" s="13">
        <v>1108822.6767200304</v>
      </c>
      <c r="K27" s="13">
        <v>1475121.6911055702</v>
      </c>
      <c r="L27" s="13">
        <v>592404.63953164557</v>
      </c>
      <c r="M27" s="13">
        <v>1438910.2601020806</v>
      </c>
      <c r="N27" s="13">
        <v>493759.1356496443</v>
      </c>
      <c r="O27" s="13">
        <v>815295.08758984145</v>
      </c>
      <c r="P27" s="13">
        <v>1382389.765222488</v>
      </c>
      <c r="Q27" s="13">
        <v>1197622.7513080325</v>
      </c>
      <c r="R27" s="13">
        <v>2003756.8974750999</v>
      </c>
      <c r="S27" s="31">
        <v>1339323.0426282082</v>
      </c>
      <c r="T27" s="13">
        <v>1575547.3964278842</v>
      </c>
      <c r="U27" s="13">
        <v>1613276.2947011434</v>
      </c>
      <c r="V27" s="13">
        <v>1652136.4096334539</v>
      </c>
      <c r="W27" s="13">
        <v>903711.47023617139</v>
      </c>
      <c r="X27" s="13">
        <v>1193992.9532117804</v>
      </c>
      <c r="Y27" s="13">
        <v>709393.60934397206</v>
      </c>
      <c r="Z27" s="13">
        <v>830800.7828408546</v>
      </c>
      <c r="AA27" s="13">
        <v>894237.5278598431</v>
      </c>
      <c r="AB27" s="13">
        <v>363237.19274959317</v>
      </c>
      <c r="AC27" s="13">
        <v>453277.2606025089</v>
      </c>
      <c r="AD27" s="13">
        <v>1473242.9374963054</v>
      </c>
      <c r="AE27" s="13">
        <v>1362156.5764801549</v>
      </c>
      <c r="AF27" s="13">
        <v>1504255.4743963568</v>
      </c>
      <c r="AG27" s="13">
        <v>1081195.4325926728</v>
      </c>
      <c r="AH27" s="13">
        <v>1329012.5775060891</v>
      </c>
      <c r="AI27" s="13">
        <v>1671800.1813621181</v>
      </c>
      <c r="AJ27" s="13">
        <v>1516779.377351179</v>
      </c>
      <c r="AK27" s="13">
        <v>771069.04517909046</v>
      </c>
      <c r="AL27" s="13">
        <v>1778419.3727121165</v>
      </c>
      <c r="AM27" s="6"/>
    </row>
    <row r="28" spans="1:39" x14ac:dyDescent="0.35">
      <c r="A28" s="8" t="s">
        <v>5</v>
      </c>
      <c r="B28" s="8">
        <v>2</v>
      </c>
      <c r="C28" s="12">
        <v>-36046.801360271558</v>
      </c>
      <c r="D28" s="12">
        <v>-47368.854080207682</v>
      </c>
      <c r="E28" s="12">
        <v>-47515.689825954054</v>
      </c>
      <c r="F28" s="13">
        <v>-62974.613406703225</v>
      </c>
      <c r="G28" s="13">
        <v>-40438.035363223717</v>
      </c>
      <c r="H28" s="13">
        <v>-32764.828358580104</v>
      </c>
      <c r="I28" s="13">
        <v>-27026.600686738406</v>
      </c>
      <c r="J28" s="13">
        <v>-32257.355403131573</v>
      </c>
      <c r="K28" s="13">
        <v>-33970.843848067423</v>
      </c>
      <c r="L28" s="13">
        <v>-42049.748391495952</v>
      </c>
      <c r="M28" s="13">
        <v>2898.2817299084754</v>
      </c>
      <c r="N28" s="13">
        <v>36312.900718556906</v>
      </c>
      <c r="O28" s="13">
        <v>54919.805647653542</v>
      </c>
      <c r="P28" s="13">
        <v>30094.642489534384</v>
      </c>
      <c r="Q28" s="13">
        <v>23082.507683392909</v>
      </c>
      <c r="R28" s="13">
        <v>18314.24254791666</v>
      </c>
      <c r="S28" s="31">
        <v>17432.323942568684</v>
      </c>
      <c r="T28" s="13">
        <v>19182.60409191273</v>
      </c>
      <c r="U28" s="13">
        <v>23704.443582496249</v>
      </c>
      <c r="V28" s="13">
        <v>35558.568335098666</v>
      </c>
      <c r="W28" s="13">
        <v>52503.394750536594</v>
      </c>
      <c r="X28" s="13">
        <v>71216.082725785076</v>
      </c>
      <c r="Y28" s="13">
        <v>52616.396340952102</v>
      </c>
      <c r="Z28" s="13">
        <v>48390.407178354828</v>
      </c>
      <c r="AA28" s="13">
        <v>64630.421612352176</v>
      </c>
      <c r="AB28" s="13">
        <v>57226.909944460785</v>
      </c>
      <c r="AC28" s="13">
        <v>42073.481975433657</v>
      </c>
      <c r="AD28" s="13">
        <v>43718.300577472452</v>
      </c>
      <c r="AE28" s="13">
        <v>77353.837854525569</v>
      </c>
      <c r="AF28" s="13">
        <v>93373.534149775922</v>
      </c>
      <c r="AG28" s="13">
        <v>97680.26986651546</v>
      </c>
      <c r="AH28" s="13">
        <v>83753.034565910872</v>
      </c>
      <c r="AI28" s="13">
        <v>62853.985682509046</v>
      </c>
      <c r="AJ28" s="13">
        <v>55968.662805269341</v>
      </c>
      <c r="AK28" s="13">
        <v>64925.105632068335</v>
      </c>
      <c r="AL28" s="13">
        <v>42307.251733943944</v>
      </c>
      <c r="AM28" s="6"/>
    </row>
    <row r="29" spans="1:39" x14ac:dyDescent="0.35">
      <c r="A29" s="8" t="s">
        <v>6</v>
      </c>
      <c r="B29" s="8">
        <v>2</v>
      </c>
      <c r="C29" s="12">
        <v>1276936.9774953667</v>
      </c>
      <c r="D29" s="12">
        <v>340717.0473645681</v>
      </c>
      <c r="E29" s="12">
        <v>2427110.4108633106</v>
      </c>
      <c r="F29" s="13">
        <v>1181794.7925402825</v>
      </c>
      <c r="G29" s="13">
        <v>1350160.1278545833</v>
      </c>
      <c r="H29" s="13">
        <v>898302.44859571522</v>
      </c>
      <c r="I29" s="13">
        <v>954367.27355981106</v>
      </c>
      <c r="J29" s="13">
        <v>1076565.3213168988</v>
      </c>
      <c r="K29" s="13">
        <v>1441150.8472575028</v>
      </c>
      <c r="L29" s="13">
        <v>550354.89114014967</v>
      </c>
      <c r="M29" s="13">
        <v>1441808.5418319891</v>
      </c>
      <c r="N29" s="13">
        <v>530072.03636820125</v>
      </c>
      <c r="O29" s="13">
        <v>870214.89323749498</v>
      </c>
      <c r="P29" s="13">
        <v>1412484.4077120223</v>
      </c>
      <c r="Q29" s="13">
        <v>1220705.2589914254</v>
      </c>
      <c r="R29" s="13">
        <v>2022071.1400230166</v>
      </c>
      <c r="S29" s="31">
        <v>1356755.3665707768</v>
      </c>
      <c r="T29" s="13">
        <v>1594730.000519797</v>
      </c>
      <c r="U29" s="13">
        <v>1636980.7382836395</v>
      </c>
      <c r="V29" s="13">
        <v>1687694.9779685526</v>
      </c>
      <c r="W29" s="13">
        <v>956214.86498670792</v>
      </c>
      <c r="X29" s="13">
        <v>1265209.0359375654</v>
      </c>
      <c r="Y29" s="13">
        <v>762010.0056849242</v>
      </c>
      <c r="Z29" s="13">
        <v>879191.1900192094</v>
      </c>
      <c r="AA29" s="13">
        <v>958867.94947219524</v>
      </c>
      <c r="AB29" s="13">
        <v>420464.10269405396</v>
      </c>
      <c r="AC29" s="13">
        <v>495350.74257794255</v>
      </c>
      <c r="AD29" s="13">
        <v>1516961.2380737779</v>
      </c>
      <c r="AE29" s="13">
        <v>1439510.4143346804</v>
      </c>
      <c r="AF29" s="13">
        <v>1597629.0085461328</v>
      </c>
      <c r="AG29" s="13">
        <v>1178875.7024591882</v>
      </c>
      <c r="AH29" s="13">
        <v>1412765.612072</v>
      </c>
      <c r="AI29" s="13">
        <v>1734654.1670446272</v>
      </c>
      <c r="AJ29" s="13">
        <v>1572748.0401564483</v>
      </c>
      <c r="AK29" s="13">
        <v>835994.15081115882</v>
      </c>
      <c r="AL29" s="13">
        <v>1820726.6244460605</v>
      </c>
      <c r="AM29" s="6"/>
    </row>
    <row r="30" spans="1:39" x14ac:dyDescent="0.35">
      <c r="A30" s="8" t="s">
        <v>9</v>
      </c>
      <c r="B30" s="8">
        <v>2</v>
      </c>
      <c r="C30" s="12">
        <v>157564.46115404597</v>
      </c>
      <c r="D30" s="12">
        <v>134628.32134623162</v>
      </c>
      <c r="E30" s="12">
        <v>174432.08430410872</v>
      </c>
      <c r="F30" s="13">
        <v>132884.75945100398</v>
      </c>
      <c r="G30" s="13">
        <v>166652.90396186215</v>
      </c>
      <c r="H30" s="13">
        <v>298395.79092686588</v>
      </c>
      <c r="I30" s="13">
        <v>207665.61530253603</v>
      </c>
      <c r="J30" s="13">
        <v>247640.67793021348</v>
      </c>
      <c r="K30" s="13">
        <v>312376.90821992717</v>
      </c>
      <c r="L30" s="13">
        <v>272889.92976702377</v>
      </c>
      <c r="M30" s="13">
        <v>202045.55444028703</v>
      </c>
      <c r="N30" s="13">
        <v>155045.68753365969</v>
      </c>
      <c r="O30" s="13">
        <v>229630.91259301253</v>
      </c>
      <c r="P30" s="13">
        <v>226408.07919954116</v>
      </c>
      <c r="Q30" s="13">
        <v>180860.48855364768</v>
      </c>
      <c r="R30" s="13">
        <v>174618.4544598182</v>
      </c>
      <c r="S30" s="31">
        <v>308693.86600398441</v>
      </c>
      <c r="T30" s="13">
        <v>322848.93431704043</v>
      </c>
      <c r="U30" s="13">
        <v>248751.03181867182</v>
      </c>
      <c r="V30" s="13">
        <v>241195.31845378556</v>
      </c>
      <c r="W30" s="13">
        <v>227305.66358552646</v>
      </c>
      <c r="X30" s="13">
        <v>322346.09262280638</v>
      </c>
      <c r="Y30" s="13">
        <v>138341.28923908045</v>
      </c>
      <c r="Z30" s="13">
        <v>-20066.991344748109</v>
      </c>
      <c r="AA30" s="13">
        <v>-19609.867563494267</v>
      </c>
      <c r="AB30" s="13">
        <v>110570.47115466301</v>
      </c>
      <c r="AC30" s="13">
        <v>221886.27429222979</v>
      </c>
      <c r="AD30" s="13">
        <v>330096.39958245878</v>
      </c>
      <c r="AE30" s="13">
        <v>1801635.3947887819</v>
      </c>
      <c r="AF30" s="13">
        <v>2808738.5858941958</v>
      </c>
      <c r="AG30" s="13">
        <v>2465108.3909690767</v>
      </c>
      <c r="AH30" s="13">
        <v>1809616.5695927988</v>
      </c>
      <c r="AI30" s="13">
        <v>180903.54664241371</v>
      </c>
      <c r="AJ30" s="13">
        <v>255815.02964990956</v>
      </c>
      <c r="AK30" s="13">
        <v>217920.17503617925</v>
      </c>
      <c r="AL30" s="13">
        <v>290737.67039761838</v>
      </c>
      <c r="AM30" s="6"/>
    </row>
    <row r="31" spans="1:39" x14ac:dyDescent="0.35">
      <c r="A31" s="9" t="s">
        <v>7</v>
      </c>
      <c r="B31" s="8">
        <v>2</v>
      </c>
      <c r="C31" s="12">
        <v>1119372.5163413207</v>
      </c>
      <c r="D31" s="12">
        <v>206088.72601833649</v>
      </c>
      <c r="E31" s="12">
        <v>2252678.3265592018</v>
      </c>
      <c r="F31" s="13">
        <v>1048910.0330892785</v>
      </c>
      <c r="G31" s="13">
        <v>1183507.2238927211</v>
      </c>
      <c r="H31" s="13">
        <v>599906.65766884934</v>
      </c>
      <c r="I31" s="13">
        <v>746701.658257275</v>
      </c>
      <c r="J31" s="13">
        <v>828924.64338668529</v>
      </c>
      <c r="K31" s="13">
        <v>1128773.9390375756</v>
      </c>
      <c r="L31" s="13">
        <v>277464.9613731259</v>
      </c>
      <c r="M31" s="13">
        <v>1239762.9873917021</v>
      </c>
      <c r="N31" s="13">
        <v>375026.34883454157</v>
      </c>
      <c r="O31" s="13">
        <v>640583.98064448242</v>
      </c>
      <c r="P31" s="13">
        <v>1186076.3285124812</v>
      </c>
      <c r="Q31" s="13">
        <v>1039844.7704377777</v>
      </c>
      <c r="R31" s="13">
        <v>1847452.6855631983</v>
      </c>
      <c r="S31" s="31">
        <v>1048061.5005667924</v>
      </c>
      <c r="T31" s="13">
        <v>1271881.0662027565</v>
      </c>
      <c r="U31" s="13">
        <v>1388229.7064649677</v>
      </c>
      <c r="V31" s="13">
        <v>1446499.6595147671</v>
      </c>
      <c r="W31" s="13">
        <v>728909.20140118152</v>
      </c>
      <c r="X31" s="13">
        <v>942862.94331475906</v>
      </c>
      <c r="Y31" s="13">
        <v>623668.71644584369</v>
      </c>
      <c r="Z31" s="13">
        <v>899258.18136395747</v>
      </c>
      <c r="AA31" s="13">
        <v>978477.81703568948</v>
      </c>
      <c r="AB31" s="13">
        <v>309893.63153939095</v>
      </c>
      <c r="AC31" s="13">
        <v>273464.46828571276</v>
      </c>
      <c r="AD31" s="13">
        <v>1186864.8384913192</v>
      </c>
      <c r="AE31" s="13">
        <v>-362124.98045410146</v>
      </c>
      <c r="AF31" s="13">
        <v>-1211109.577348063</v>
      </c>
      <c r="AG31" s="13">
        <v>-1286232.6885098885</v>
      </c>
      <c r="AH31" s="13">
        <v>-396850.95752079878</v>
      </c>
      <c r="AI31" s="13">
        <v>1553750.6204022137</v>
      </c>
      <c r="AJ31" s="13">
        <v>1316933.0105065387</v>
      </c>
      <c r="AK31" s="13">
        <v>618073.97577497957</v>
      </c>
      <c r="AL31" s="13">
        <v>1529988.9540484422</v>
      </c>
    </row>
    <row r="32" spans="1:39" x14ac:dyDescent="0.35">
      <c r="A32" s="9" t="s">
        <v>15</v>
      </c>
      <c r="B32" s="8">
        <v>3</v>
      </c>
      <c r="C32" s="12">
        <v>1205584.0070168604</v>
      </c>
      <c r="D32" s="12">
        <v>1473497.6296594252</v>
      </c>
      <c r="E32" s="12">
        <v>1947165.6187267683</v>
      </c>
      <c r="F32" s="13">
        <v>1417436.8649144717</v>
      </c>
      <c r="G32" s="13">
        <v>1765475.5981258713</v>
      </c>
      <c r="H32" s="13">
        <v>1660031.2221143008</v>
      </c>
      <c r="I32" s="13">
        <v>1718941.6491406369</v>
      </c>
      <c r="J32" s="13">
        <v>1722803.4545649833</v>
      </c>
      <c r="K32" s="13">
        <v>1299510.5200554603</v>
      </c>
      <c r="L32" s="13">
        <v>1645037.5322663093</v>
      </c>
      <c r="M32" s="13">
        <v>1416968.0231052483</v>
      </c>
      <c r="N32" s="13">
        <v>1627164.6136063046</v>
      </c>
      <c r="O32" s="13">
        <v>1463465.7058404174</v>
      </c>
      <c r="P32" s="13">
        <v>1500867.7508795669</v>
      </c>
      <c r="Q32" s="13">
        <v>1425468.0908551069</v>
      </c>
      <c r="R32" s="13">
        <v>1271488.5969267339</v>
      </c>
      <c r="S32" s="31">
        <v>1750044.3202563468</v>
      </c>
      <c r="T32" s="13">
        <v>1655555.3103022575</v>
      </c>
      <c r="U32" s="13">
        <v>1612777.0672031844</v>
      </c>
      <c r="V32" s="13">
        <v>1574100.523546281</v>
      </c>
      <c r="W32" s="13">
        <v>1234667.5463015966</v>
      </c>
      <c r="X32" s="13">
        <v>1464920.7589445156</v>
      </c>
      <c r="Y32" s="13">
        <v>1628922.0087400263</v>
      </c>
      <c r="Z32" s="13">
        <v>1488724.567875955</v>
      </c>
      <c r="AA32" s="13">
        <v>1692790.0718896342</v>
      </c>
      <c r="AB32" s="13">
        <v>1280359.0217312006</v>
      </c>
      <c r="AC32" s="13">
        <v>1490212.1594858731</v>
      </c>
      <c r="AD32" s="13">
        <v>1253184.4321896427</v>
      </c>
      <c r="AE32" s="13">
        <v>1484779.6547946667</v>
      </c>
      <c r="AF32" s="13">
        <v>1790298.096204642</v>
      </c>
      <c r="AG32" s="13">
        <v>1512891.6106498409</v>
      </c>
      <c r="AH32" s="13">
        <v>1457502.6534749356</v>
      </c>
      <c r="AI32" s="13">
        <v>1461881.0218548351</v>
      </c>
      <c r="AJ32" s="13">
        <v>1453150.8409213764</v>
      </c>
      <c r="AK32" s="13">
        <v>1397283.5968381548</v>
      </c>
      <c r="AL32" s="13">
        <v>1529846.3093070833</v>
      </c>
    </row>
    <row r="33" spans="1:38" x14ac:dyDescent="0.35">
      <c r="A33" s="9" t="s">
        <v>16</v>
      </c>
      <c r="B33" s="8">
        <v>3</v>
      </c>
      <c r="C33" s="12">
        <v>484742.38088433846</v>
      </c>
      <c r="D33" s="12">
        <v>475045.70361649035</v>
      </c>
      <c r="E33" s="12">
        <v>497625.23833185452</v>
      </c>
      <c r="F33" s="13">
        <v>481420.03624404268</v>
      </c>
      <c r="G33" s="13">
        <v>490735.66969584441</v>
      </c>
      <c r="H33" s="13">
        <v>610543.94618802611</v>
      </c>
      <c r="I33" s="13">
        <v>534183.89561725431</v>
      </c>
      <c r="J33" s="13">
        <v>635187.41943348525</v>
      </c>
      <c r="K33" s="13">
        <v>640854.41266461939</v>
      </c>
      <c r="L33" s="13">
        <v>622736.71168579755</v>
      </c>
      <c r="M33" s="13">
        <v>617839.15191590285</v>
      </c>
      <c r="N33" s="13">
        <v>679612.29177830531</v>
      </c>
      <c r="O33" s="13">
        <v>610433.29910460266</v>
      </c>
      <c r="P33" s="13">
        <v>671545.88821680192</v>
      </c>
      <c r="Q33" s="13">
        <v>625839.97335262003</v>
      </c>
      <c r="R33" s="13">
        <v>583564.63941725274</v>
      </c>
      <c r="S33" s="31">
        <v>608874.67575567449</v>
      </c>
      <c r="T33" s="13">
        <v>672053.82385873888</v>
      </c>
      <c r="U33" s="13">
        <v>710053.62175317062</v>
      </c>
      <c r="V33" s="13">
        <v>697183.14641957602</v>
      </c>
      <c r="W33" s="13">
        <v>959236.29989482928</v>
      </c>
      <c r="X33" s="13">
        <v>788635.66925788589</v>
      </c>
      <c r="Y33" s="13">
        <v>937040.33154163056</v>
      </c>
      <c r="Z33" s="13">
        <v>941780.72821129602</v>
      </c>
      <c r="AA33" s="13">
        <v>980250.62846975226</v>
      </c>
      <c r="AB33" s="13">
        <v>854697.84228590515</v>
      </c>
      <c r="AC33" s="13">
        <v>967187.32068400213</v>
      </c>
      <c r="AD33" s="13">
        <v>911489.66525512212</v>
      </c>
      <c r="AE33" s="13">
        <v>1087887.8327643718</v>
      </c>
      <c r="AF33" s="13">
        <v>1218674.1993699421</v>
      </c>
      <c r="AG33" s="13">
        <v>1054818.204238472</v>
      </c>
      <c r="AH33" s="13">
        <v>1067174.5600734127</v>
      </c>
      <c r="AI33" s="13">
        <v>1225931.498799019</v>
      </c>
      <c r="AJ33" s="13">
        <v>1013182.2552296568</v>
      </c>
      <c r="AK33" s="13">
        <v>1083684.5648629793</v>
      </c>
      <c r="AL33" s="13">
        <v>1089480.0460562145</v>
      </c>
    </row>
    <row r="34" spans="1:38" x14ac:dyDescent="0.35">
      <c r="A34" s="9" t="s">
        <v>8</v>
      </c>
      <c r="B34" s="8">
        <v>3</v>
      </c>
      <c r="C34" s="12">
        <v>1690326.3879011988</v>
      </c>
      <c r="D34" s="12">
        <v>1948543.3332759156</v>
      </c>
      <c r="E34" s="12">
        <v>2444790.8570586229</v>
      </c>
      <c r="F34" s="13">
        <v>1898856.9011585144</v>
      </c>
      <c r="G34" s="13">
        <v>2256211.2678217157</v>
      </c>
      <c r="H34" s="13">
        <v>2270575.1683023269</v>
      </c>
      <c r="I34" s="13">
        <v>2253125.5447578914</v>
      </c>
      <c r="J34" s="13">
        <v>2357990.8739984687</v>
      </c>
      <c r="K34" s="13">
        <v>1940364.9327200796</v>
      </c>
      <c r="L34" s="13">
        <v>2267774.2439521067</v>
      </c>
      <c r="M34" s="13">
        <v>2034807.1750211511</v>
      </c>
      <c r="N34" s="13">
        <v>2306776.9053846099</v>
      </c>
      <c r="O34" s="13">
        <v>2073899.0049450202</v>
      </c>
      <c r="P34" s="13">
        <v>2172413.639096369</v>
      </c>
      <c r="Q34" s="13">
        <v>2051308.0642077271</v>
      </c>
      <c r="R34" s="13">
        <v>1855053.2363439866</v>
      </c>
      <c r="S34" s="31">
        <v>2358918.9960120213</v>
      </c>
      <c r="T34" s="13">
        <v>2327609.1341609964</v>
      </c>
      <c r="U34" s="13">
        <v>2322830.6889563547</v>
      </c>
      <c r="V34" s="13">
        <v>2271283.6699658572</v>
      </c>
      <c r="W34" s="13">
        <v>2193903.8461964261</v>
      </c>
      <c r="X34" s="13">
        <v>2253556.4282024014</v>
      </c>
      <c r="Y34" s="13">
        <v>2565962.3402816569</v>
      </c>
      <c r="Z34" s="13">
        <v>2430505.296087251</v>
      </c>
      <c r="AA34" s="13">
        <v>2673040.7003593864</v>
      </c>
      <c r="AB34" s="13">
        <v>2135056.8640171057</v>
      </c>
      <c r="AC34" s="13">
        <v>2457399.4801698751</v>
      </c>
      <c r="AD34" s="13">
        <v>2164674.0974447648</v>
      </c>
      <c r="AE34" s="13">
        <v>2572667.4875590382</v>
      </c>
      <c r="AF34" s="13">
        <v>3008972.295574584</v>
      </c>
      <c r="AG34" s="13">
        <v>2567709.8148883129</v>
      </c>
      <c r="AH34" s="13">
        <v>2524677.2135483483</v>
      </c>
      <c r="AI34" s="13">
        <v>2687812.5206538541</v>
      </c>
      <c r="AJ34" s="13">
        <v>2466333.0961510334</v>
      </c>
      <c r="AK34" s="13">
        <v>2480968.1617011344</v>
      </c>
      <c r="AL34" s="13">
        <v>2619326.3553632977</v>
      </c>
    </row>
    <row r="35" spans="1:38" x14ac:dyDescent="0.35">
      <c r="A35" s="9" t="s">
        <v>17</v>
      </c>
      <c r="B35" s="8">
        <v>3</v>
      </c>
      <c r="C35" s="12">
        <v>365874.84944230068</v>
      </c>
      <c r="D35" s="12">
        <v>411229.5535292225</v>
      </c>
      <c r="E35" s="12">
        <v>406550.51900470012</v>
      </c>
      <c r="F35" s="13">
        <v>428702.38719810278</v>
      </c>
      <c r="G35" s="13">
        <v>516009.46039317962</v>
      </c>
      <c r="H35" s="13">
        <v>551157.66078233975</v>
      </c>
      <c r="I35" s="13">
        <v>666149.28674618097</v>
      </c>
      <c r="J35" s="13">
        <v>476044.3928452846</v>
      </c>
      <c r="K35" s="13">
        <v>407752.61558107508</v>
      </c>
      <c r="L35" s="13">
        <v>413822.80055101187</v>
      </c>
      <c r="M35" s="13">
        <v>371898.30783700768</v>
      </c>
      <c r="N35" s="13">
        <v>322099.06025902909</v>
      </c>
      <c r="O35" s="13">
        <v>355574.01017157931</v>
      </c>
      <c r="P35" s="13">
        <v>318331.83164824109</v>
      </c>
      <c r="Q35" s="13">
        <v>337373.39427331369</v>
      </c>
      <c r="R35" s="13">
        <v>312874.11967435898</v>
      </c>
      <c r="S35" s="31">
        <v>445433.26703714998</v>
      </c>
      <c r="T35" s="13">
        <v>545496.37311451253</v>
      </c>
      <c r="U35" s="13">
        <v>508819.55840458476</v>
      </c>
      <c r="V35" s="13">
        <v>439944.33669308096</v>
      </c>
      <c r="W35" s="13">
        <v>281273.67956298724</v>
      </c>
      <c r="X35" s="13">
        <v>304228.58314836299</v>
      </c>
      <c r="Y35" s="13">
        <v>335021.27468392526</v>
      </c>
      <c r="Z35" s="13">
        <v>332742.26296460838</v>
      </c>
      <c r="AA35" s="13">
        <v>345522.31607590191</v>
      </c>
      <c r="AB35" s="13">
        <v>301977.017359171</v>
      </c>
      <c r="AC35" s="13">
        <v>282583.89248903701</v>
      </c>
      <c r="AD35" s="13">
        <v>260801.10276871108</v>
      </c>
      <c r="AE35" s="13">
        <v>425509.82702636841</v>
      </c>
      <c r="AF35" s="13">
        <v>544342.91534891329</v>
      </c>
      <c r="AG35" s="13">
        <v>494698.8077703563</v>
      </c>
      <c r="AH35" s="13">
        <v>412380.70811367518</v>
      </c>
      <c r="AI35" s="13">
        <v>319681.90806498943</v>
      </c>
      <c r="AJ35" s="13">
        <v>287769.11756097747</v>
      </c>
      <c r="AK35" s="13">
        <v>368986.24523434805</v>
      </c>
      <c r="AL35" s="13">
        <v>385731.93689795601</v>
      </c>
    </row>
    <row r="36" spans="1:38" x14ac:dyDescent="0.35">
      <c r="A36" s="9" t="s">
        <v>18</v>
      </c>
      <c r="B36" s="8">
        <v>3</v>
      </c>
      <c r="C36" s="12">
        <v>266977.2804850337</v>
      </c>
      <c r="D36" s="12">
        <v>315348.63726585737</v>
      </c>
      <c r="E36" s="12">
        <v>310156.60342903261</v>
      </c>
      <c r="F36" s="13">
        <v>309020.75483385177</v>
      </c>
      <c r="G36" s="13">
        <v>286646.87994556979</v>
      </c>
      <c r="H36" s="13">
        <v>342178.96652689594</v>
      </c>
      <c r="I36" s="13">
        <v>304687.16557073739</v>
      </c>
      <c r="J36" s="13">
        <v>400412.7034350817</v>
      </c>
      <c r="K36" s="13">
        <v>336092.19655874983</v>
      </c>
      <c r="L36" s="13">
        <v>342915.15583455737</v>
      </c>
      <c r="M36" s="13">
        <v>444792.25909536576</v>
      </c>
      <c r="N36" s="13">
        <v>352688.61301826662</v>
      </c>
      <c r="O36" s="13">
        <v>397015.68635954871</v>
      </c>
      <c r="P36" s="13">
        <v>448547.00293958554</v>
      </c>
      <c r="Q36" s="13">
        <v>391766.62272030336</v>
      </c>
      <c r="R36" s="13">
        <v>411245.91535500053</v>
      </c>
      <c r="S36" s="31">
        <v>383433.67216597812</v>
      </c>
      <c r="T36" s="13">
        <v>423897.12027544359</v>
      </c>
      <c r="U36" s="13">
        <v>498597.53126605082</v>
      </c>
      <c r="V36" s="13">
        <v>452793.0242803669</v>
      </c>
      <c r="W36" s="13">
        <v>507449.20990271086</v>
      </c>
      <c r="X36" s="13">
        <v>550049.29448122904</v>
      </c>
      <c r="Y36" s="13">
        <v>500944.51807181974</v>
      </c>
      <c r="Z36" s="13">
        <v>481446.14187555626</v>
      </c>
      <c r="AA36" s="13">
        <v>488414.6749119559</v>
      </c>
      <c r="AB36" s="13">
        <v>445953.89016919333</v>
      </c>
      <c r="AC36" s="13">
        <v>462236.06361928442</v>
      </c>
      <c r="AD36" s="13">
        <v>551056.82022492774</v>
      </c>
      <c r="AE36" s="13">
        <v>584117.19895929017</v>
      </c>
      <c r="AF36" s="13">
        <v>565596.14709780889</v>
      </c>
      <c r="AG36" s="13">
        <v>499466.57790983625</v>
      </c>
      <c r="AH36" s="13">
        <v>549330.96556925937</v>
      </c>
      <c r="AI36" s="13">
        <v>624302.59739410051</v>
      </c>
      <c r="AJ36" s="13">
        <v>564625.09046492341</v>
      </c>
      <c r="AK36" s="13">
        <v>542716.56059713371</v>
      </c>
      <c r="AL36" s="13">
        <v>528233.49200970912</v>
      </c>
    </row>
    <row r="37" spans="1:38" x14ac:dyDescent="0.35">
      <c r="A37" s="9" t="s">
        <v>10</v>
      </c>
      <c r="B37" s="8">
        <v>3</v>
      </c>
      <c r="C37" s="12">
        <v>1057474.2579738644</v>
      </c>
      <c r="D37" s="12">
        <v>1221965.1424808358</v>
      </c>
      <c r="E37" s="12">
        <v>1728083.7346248901</v>
      </c>
      <c r="F37" s="13">
        <v>1161133.7591265601</v>
      </c>
      <c r="G37" s="13">
        <v>1453554.9274829663</v>
      </c>
      <c r="H37" s="13">
        <v>1377238.5409930912</v>
      </c>
      <c r="I37" s="13">
        <v>1282289.092440973</v>
      </c>
      <c r="J37" s="13">
        <v>1481533.7777181023</v>
      </c>
      <c r="K37" s="13">
        <v>1196520.1205802546</v>
      </c>
      <c r="L37" s="13">
        <v>1511036.2875665375</v>
      </c>
      <c r="M37" s="13">
        <v>1218116.6080887779</v>
      </c>
      <c r="N37" s="13">
        <v>1631989.2321073143</v>
      </c>
      <c r="O37" s="13">
        <v>1321309.3084138923</v>
      </c>
      <c r="P37" s="13">
        <v>1405534.8045085424</v>
      </c>
      <c r="Q37" s="13">
        <v>1322168.0472141099</v>
      </c>
      <c r="R37" s="13">
        <v>1130933.2013146272</v>
      </c>
      <c r="S37" s="31">
        <v>1530052.0568088931</v>
      </c>
      <c r="T37" s="13">
        <v>1358215.6407710402</v>
      </c>
      <c r="U37" s="13">
        <v>1315413.599285719</v>
      </c>
      <c r="V37" s="13">
        <v>1378546.3089924091</v>
      </c>
      <c r="W37" s="13">
        <v>1405180.956730728</v>
      </c>
      <c r="X37" s="13">
        <v>1399278.5505728093</v>
      </c>
      <c r="Y37" s="13">
        <v>1729996.5475259118</v>
      </c>
      <c r="Z37" s="13">
        <v>1616316.8912470867</v>
      </c>
      <c r="AA37" s="13">
        <v>1839103.7093715286</v>
      </c>
      <c r="AB37" s="13">
        <v>1387125.9564887413</v>
      </c>
      <c r="AC37" s="13">
        <v>1712579.5240615536</v>
      </c>
      <c r="AD37" s="13">
        <v>1352816.174451126</v>
      </c>
      <c r="AE37" s="13">
        <v>1563040.4615733796</v>
      </c>
      <c r="AF37" s="13">
        <v>1899033.2331278617</v>
      </c>
      <c r="AG37" s="13">
        <v>1573544.4292081203</v>
      </c>
      <c r="AH37" s="13">
        <v>1562965.5398654139</v>
      </c>
      <c r="AI37" s="13">
        <v>1743828.0151947644</v>
      </c>
      <c r="AJ37" s="13">
        <v>1613938.8881251323</v>
      </c>
      <c r="AK37" s="13">
        <v>1569265.3558696527</v>
      </c>
      <c r="AL37" s="13">
        <v>1705360.9264556328</v>
      </c>
    </row>
    <row r="38" spans="1:38" x14ac:dyDescent="0.35">
      <c r="A38" s="9" t="s">
        <v>0</v>
      </c>
      <c r="B38" s="8">
        <v>3</v>
      </c>
      <c r="C38" s="12">
        <v>222868.8904449149</v>
      </c>
      <c r="D38" s="12">
        <v>252607.74333930729</v>
      </c>
      <c r="E38" s="12">
        <v>366966.94475948304</v>
      </c>
      <c r="F38" s="13">
        <v>298780.04275625292</v>
      </c>
      <c r="G38" s="13">
        <v>285052.71043432131</v>
      </c>
      <c r="H38" s="13">
        <v>313739.70612818771</v>
      </c>
      <c r="I38" s="13">
        <v>306624.54581198178</v>
      </c>
      <c r="J38" s="13">
        <v>256599.34341033106</v>
      </c>
      <c r="K38" s="13">
        <v>279089.76274452958</v>
      </c>
      <c r="L38" s="13">
        <v>303628.60993183189</v>
      </c>
      <c r="M38" s="13">
        <v>263408.09633449576</v>
      </c>
      <c r="N38" s="13">
        <v>324718.20310357818</v>
      </c>
      <c r="O38" s="13">
        <v>349040.65258938359</v>
      </c>
      <c r="P38" s="13">
        <v>341676.59391412721</v>
      </c>
      <c r="Q38" s="13">
        <v>299707.1155542662</v>
      </c>
      <c r="R38" s="13">
        <v>260657.32773367563</v>
      </c>
      <c r="S38" s="31">
        <v>317322.4794628825</v>
      </c>
      <c r="T38" s="13">
        <v>315058.70613604272</v>
      </c>
      <c r="U38" s="13">
        <v>327137.14837017067</v>
      </c>
      <c r="V38" s="13">
        <v>271889.4924616596</v>
      </c>
      <c r="W38" s="13">
        <v>334422.08284590155</v>
      </c>
      <c r="X38" s="13">
        <v>316377.10646815255</v>
      </c>
      <c r="Y38" s="13">
        <v>352235.9749594485</v>
      </c>
      <c r="Z38" s="13">
        <v>318390.1947579144</v>
      </c>
      <c r="AA38" s="13">
        <v>389794.67598279979</v>
      </c>
      <c r="AB38" s="13">
        <v>312186.69861088664</v>
      </c>
      <c r="AC38" s="13">
        <v>334956.32431607362</v>
      </c>
      <c r="AD38" s="13">
        <v>367350.57608168124</v>
      </c>
      <c r="AE38" s="13">
        <v>363501.6891980776</v>
      </c>
      <c r="AF38" s="13">
        <v>294097.85166151036</v>
      </c>
      <c r="AG38" s="13">
        <v>292791.03934669506</v>
      </c>
      <c r="AH38" s="13">
        <v>390101.64923821948</v>
      </c>
      <c r="AI38" s="13">
        <v>337836.81683863344</v>
      </c>
      <c r="AJ38" s="13">
        <v>330069.10052973928</v>
      </c>
      <c r="AK38" s="13">
        <v>325441.65377805795</v>
      </c>
      <c r="AL38" s="13">
        <v>392586.30772219208</v>
      </c>
    </row>
    <row r="39" spans="1:38" x14ac:dyDescent="0.35">
      <c r="A39" s="9" t="s">
        <v>1</v>
      </c>
      <c r="B39" s="8">
        <v>3</v>
      </c>
      <c r="C39" s="12">
        <v>251319.06874027377</v>
      </c>
      <c r="D39" s="12">
        <v>303477.11592080386</v>
      </c>
      <c r="E39" s="12">
        <v>337847.11608042743</v>
      </c>
      <c r="F39" s="13">
        <v>370840.81978634186</v>
      </c>
      <c r="G39" s="13">
        <v>339853.76991952118</v>
      </c>
      <c r="H39" s="13">
        <v>397497.06656228181</v>
      </c>
      <c r="I39" s="13">
        <v>338752.26942246087</v>
      </c>
      <c r="J39" s="13">
        <v>395885.38443691703</v>
      </c>
      <c r="K39" s="13">
        <v>374495.43947343412</v>
      </c>
      <c r="L39" s="13">
        <v>370498.30908414564</v>
      </c>
      <c r="M39" s="13">
        <v>376464.27793562395</v>
      </c>
      <c r="N39" s="13">
        <v>344194.42444294307</v>
      </c>
      <c r="O39" s="13">
        <v>431500.57208906172</v>
      </c>
      <c r="P39" s="13">
        <v>337439.903544428</v>
      </c>
      <c r="Q39" s="13">
        <v>328907.32288971165</v>
      </c>
      <c r="R39" s="13">
        <v>307016.9718268427</v>
      </c>
      <c r="S39" s="31">
        <v>333114.53225514665</v>
      </c>
      <c r="T39" s="13">
        <v>389768.49207894376</v>
      </c>
      <c r="U39" s="13">
        <v>427929.34121060191</v>
      </c>
      <c r="V39" s="13">
        <v>383908.56780290446</v>
      </c>
      <c r="W39" s="13">
        <v>339623.75713099277</v>
      </c>
      <c r="X39" s="13">
        <v>348795.85318246472</v>
      </c>
      <c r="Y39" s="13">
        <v>423464.75765703036</v>
      </c>
      <c r="Z39" s="13">
        <v>408644.17275362276</v>
      </c>
      <c r="AA39" s="13">
        <v>469399.45636769157</v>
      </c>
      <c r="AB39" s="13">
        <v>374779.37076082325</v>
      </c>
      <c r="AC39" s="13">
        <v>372249.258698994</v>
      </c>
      <c r="AD39" s="13">
        <v>368020.68646685441</v>
      </c>
      <c r="AE39" s="13">
        <v>380940.25934792304</v>
      </c>
      <c r="AF39" s="13">
        <v>437492.0549473447</v>
      </c>
      <c r="AG39" s="13">
        <v>471398.51125369011</v>
      </c>
      <c r="AH39" s="13">
        <v>399870.80891197501</v>
      </c>
      <c r="AI39" s="13">
        <v>446703.32884792477</v>
      </c>
      <c r="AJ39" s="13">
        <v>399756.34558793996</v>
      </c>
      <c r="AK39" s="13">
        <v>482665.45225891256</v>
      </c>
      <c r="AL39" s="13">
        <v>528837.86401511519</v>
      </c>
    </row>
    <row r="40" spans="1:38" x14ac:dyDescent="0.35">
      <c r="A40" s="9" t="s">
        <v>2</v>
      </c>
      <c r="B40" s="8">
        <v>3</v>
      </c>
      <c r="C40" s="12">
        <v>91775.421493219808</v>
      </c>
      <c r="D40" s="12">
        <v>112051.64669996496</v>
      </c>
      <c r="E40" s="12">
        <v>106284.7909177563</v>
      </c>
      <c r="F40" s="13">
        <v>92360.90091238344</v>
      </c>
      <c r="G40" s="13">
        <v>110383.00314501353</v>
      </c>
      <c r="H40" s="13">
        <v>101038.62679895708</v>
      </c>
      <c r="I40" s="13">
        <v>113255.11726406074</v>
      </c>
      <c r="J40" s="13">
        <v>101131.83169512122</v>
      </c>
      <c r="K40" s="13">
        <v>111955.55527780759</v>
      </c>
      <c r="L40" s="13">
        <v>106302.1649481511</v>
      </c>
      <c r="M40" s="13">
        <v>105411.78532230918</v>
      </c>
      <c r="N40" s="13">
        <v>134568.53398938137</v>
      </c>
      <c r="O40" s="13">
        <v>113573.13330002318</v>
      </c>
      <c r="P40" s="13">
        <v>103327.48626193742</v>
      </c>
      <c r="Q40" s="13">
        <v>99760.741857051937</v>
      </c>
      <c r="R40" s="13">
        <v>105674.87901221852</v>
      </c>
      <c r="S40" s="31">
        <v>82767.044060994624</v>
      </c>
      <c r="T40" s="13">
        <v>76520.784639425634</v>
      </c>
      <c r="U40" s="13">
        <v>96998.504407299857</v>
      </c>
      <c r="V40" s="13">
        <v>101745.91005842877</v>
      </c>
      <c r="W40" s="13">
        <v>102537.33598754954</v>
      </c>
      <c r="X40" s="13">
        <v>127398.74459202796</v>
      </c>
      <c r="Y40" s="13">
        <v>135976.52210659385</v>
      </c>
      <c r="Z40" s="13">
        <v>131492.56751560813</v>
      </c>
      <c r="AA40" s="13">
        <v>129102.49594973268</v>
      </c>
      <c r="AB40" s="13">
        <v>122781.6590909783</v>
      </c>
      <c r="AC40" s="13">
        <v>128548.29222479132</v>
      </c>
      <c r="AD40" s="13">
        <v>108030.79792405118</v>
      </c>
      <c r="AE40" s="13">
        <v>102696.79122098174</v>
      </c>
      <c r="AF40" s="13">
        <v>123216.75290512216</v>
      </c>
      <c r="AG40" s="13">
        <v>113678.24529892256</v>
      </c>
      <c r="AH40" s="13">
        <v>106132.15691201047</v>
      </c>
      <c r="AI40" s="13">
        <v>100987.15527200385</v>
      </c>
      <c r="AJ40" s="13">
        <v>117468.08151731321</v>
      </c>
      <c r="AK40" s="13">
        <v>128057.71243567695</v>
      </c>
      <c r="AL40" s="13">
        <v>139266.91681694522</v>
      </c>
    </row>
    <row r="41" spans="1:38" x14ac:dyDescent="0.35">
      <c r="A41" s="9" t="s">
        <v>3</v>
      </c>
      <c r="B41" s="8">
        <v>3</v>
      </c>
      <c r="C41" s="12">
        <v>0</v>
      </c>
      <c r="D41" s="12">
        <v>0</v>
      </c>
      <c r="E41" s="12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47915.723234116653</v>
      </c>
      <c r="N41" s="13">
        <v>123241.10063493352</v>
      </c>
      <c r="O41" s="13">
        <v>100483.75774122568</v>
      </c>
      <c r="P41" s="13">
        <v>48665.145934241475</v>
      </c>
      <c r="Q41" s="13">
        <v>0</v>
      </c>
      <c r="R41" s="13">
        <v>0</v>
      </c>
      <c r="S41" s="31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13285.957105255697</v>
      </c>
      <c r="Z41" s="13">
        <v>33902.137085073358</v>
      </c>
      <c r="AA41" s="13">
        <v>28774.337457734669</v>
      </c>
      <c r="AB41" s="13">
        <v>15685.257230592724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</row>
    <row r="42" spans="1:38" x14ac:dyDescent="0.35">
      <c r="A42" s="9" t="s">
        <v>4</v>
      </c>
      <c r="B42" s="8">
        <v>3</v>
      </c>
      <c r="C42" s="12">
        <v>491510.87729545601</v>
      </c>
      <c r="D42" s="12">
        <v>553828.63652075967</v>
      </c>
      <c r="E42" s="12">
        <v>916984.88286722347</v>
      </c>
      <c r="F42" s="13">
        <v>399151.99567158183</v>
      </c>
      <c r="G42" s="13">
        <v>718265.44398411037</v>
      </c>
      <c r="H42" s="13">
        <v>564963.14150366455</v>
      </c>
      <c r="I42" s="13">
        <v>523657.15994246956</v>
      </c>
      <c r="J42" s="13">
        <v>727917.218175733</v>
      </c>
      <c r="K42" s="13">
        <v>430979.36308448325</v>
      </c>
      <c r="L42" s="13">
        <v>730607.20360240887</v>
      </c>
      <c r="M42" s="13">
        <v>424916.72526223236</v>
      </c>
      <c r="N42" s="13">
        <v>705266.96993647807</v>
      </c>
      <c r="O42" s="13">
        <v>326711.19269419822</v>
      </c>
      <c r="P42" s="13">
        <v>574425.67485380825</v>
      </c>
      <c r="Q42" s="13">
        <v>593792.8669130801</v>
      </c>
      <c r="R42" s="13">
        <v>457584.02274189045</v>
      </c>
      <c r="S42" s="31">
        <v>796848.00102986931</v>
      </c>
      <c r="T42" s="13">
        <v>576867.65791662806</v>
      </c>
      <c r="U42" s="13">
        <v>463348.60529764654</v>
      </c>
      <c r="V42" s="13">
        <v>621002.33866941649</v>
      </c>
      <c r="W42" s="13">
        <v>628597.78076628409</v>
      </c>
      <c r="X42" s="13">
        <v>606706.84633016412</v>
      </c>
      <c r="Y42" s="13">
        <v>805033.3356975835</v>
      </c>
      <c r="Z42" s="13">
        <v>723887.81913486798</v>
      </c>
      <c r="AA42" s="13">
        <v>822032.74361356988</v>
      </c>
      <c r="AB42" s="13">
        <v>561692.97079546028</v>
      </c>
      <c r="AC42" s="13">
        <v>876825.64882169454</v>
      </c>
      <c r="AD42" s="13">
        <v>509414.11397853913</v>
      </c>
      <c r="AE42" s="13">
        <v>715901.72180639708</v>
      </c>
      <c r="AF42" s="13">
        <v>1044226.5736138847</v>
      </c>
      <c r="AG42" s="13">
        <v>695676.63330881274</v>
      </c>
      <c r="AH42" s="13">
        <v>666860.92480320891</v>
      </c>
      <c r="AI42" s="13">
        <v>858300.7142362023</v>
      </c>
      <c r="AJ42" s="13">
        <v>766645.36049013992</v>
      </c>
      <c r="AK42" s="13">
        <v>633100.53739700513</v>
      </c>
      <c r="AL42" s="13">
        <v>644669.83790138038</v>
      </c>
    </row>
    <row r="43" spans="1:38" x14ac:dyDescent="0.35">
      <c r="A43" s="9" t="s">
        <v>5</v>
      </c>
      <c r="B43" s="8">
        <v>3</v>
      </c>
      <c r="C43" s="12">
        <v>-25566.029902831306</v>
      </c>
      <c r="D43" s="12">
        <v>-28972.024616968807</v>
      </c>
      <c r="E43" s="12">
        <v>-31900.954739718058</v>
      </c>
      <c r="F43" s="13">
        <v>-27235.265976560284</v>
      </c>
      <c r="G43" s="13">
        <v>-24503.00059713142</v>
      </c>
      <c r="H43" s="13">
        <v>-18991.504163743226</v>
      </c>
      <c r="I43" s="13">
        <v>-14918.742445949496</v>
      </c>
      <c r="J43" s="13">
        <v>-18537.508582353563</v>
      </c>
      <c r="K43" s="13">
        <v>-18550.626480245519</v>
      </c>
      <c r="L43" s="13">
        <v>-21960.470089909195</v>
      </c>
      <c r="M43" s="13">
        <v>1609.9732531056281</v>
      </c>
      <c r="N43" s="13">
        <v>20607.844497389247</v>
      </c>
      <c r="O43" s="13">
        <v>26211.581905638392</v>
      </c>
      <c r="P43" s="13">
        <v>16594.612724897281</v>
      </c>
      <c r="Q43" s="13">
        <v>12358.640468262907</v>
      </c>
      <c r="R43" s="13">
        <v>11848.301084566307</v>
      </c>
      <c r="S43" s="31">
        <v>11801.155644416933</v>
      </c>
      <c r="T43" s="13">
        <v>12180.443456566534</v>
      </c>
      <c r="U43" s="13">
        <v>10651.095588549402</v>
      </c>
      <c r="V43" s="13">
        <v>21956.783593073571</v>
      </c>
      <c r="W43" s="13">
        <v>38909.927716552178</v>
      </c>
      <c r="X43" s="13">
        <v>34284.999373940613</v>
      </c>
      <c r="Y43" s="13">
        <v>30613.593818253059</v>
      </c>
      <c r="Z43" s="13">
        <v>25413.553353194955</v>
      </c>
      <c r="AA43" s="13">
        <v>28140.390877024649</v>
      </c>
      <c r="AB43" s="13">
        <v>27199.629100418013</v>
      </c>
      <c r="AC43" s="13">
        <v>29928.109896404207</v>
      </c>
      <c r="AD43" s="13">
        <v>26903.057272729409</v>
      </c>
      <c r="AE43" s="13">
        <v>34443.828369445117</v>
      </c>
      <c r="AF43" s="13">
        <v>51846.946675358246</v>
      </c>
      <c r="AG43" s="13">
        <v>42562.101647218937</v>
      </c>
      <c r="AH43" s="13">
        <v>36818.957446296576</v>
      </c>
      <c r="AI43" s="13">
        <v>37170.021221412433</v>
      </c>
      <c r="AJ43" s="13">
        <v>30718.032781939597</v>
      </c>
      <c r="AK43" s="13">
        <v>29426.787750846932</v>
      </c>
      <c r="AL43" s="13">
        <v>25173.391976564271</v>
      </c>
    </row>
    <row r="44" spans="1:38" x14ac:dyDescent="0.35">
      <c r="A44" s="9" t="s">
        <v>6</v>
      </c>
      <c r="B44" s="8">
        <v>3</v>
      </c>
      <c r="C44" s="12">
        <v>465944.84739262471</v>
      </c>
      <c r="D44" s="12">
        <v>524856.61190379085</v>
      </c>
      <c r="E44" s="12">
        <v>885083.92812750535</v>
      </c>
      <c r="F44" s="13">
        <v>371916.72969502152</v>
      </c>
      <c r="G44" s="13">
        <v>693762.44338697894</v>
      </c>
      <c r="H44" s="13">
        <v>545971.63733992132</v>
      </c>
      <c r="I44" s="13">
        <v>508738.41749652004</v>
      </c>
      <c r="J44" s="13">
        <v>709379.7095933794</v>
      </c>
      <c r="K44" s="13">
        <v>412428.73660423775</v>
      </c>
      <c r="L44" s="13">
        <v>708646.73351249972</v>
      </c>
      <c r="M44" s="13">
        <v>426526.69851533801</v>
      </c>
      <c r="N44" s="13">
        <v>725874.81443386734</v>
      </c>
      <c r="O44" s="13">
        <v>352922.77459983662</v>
      </c>
      <c r="P44" s="13">
        <v>591020.28757870558</v>
      </c>
      <c r="Q44" s="13">
        <v>606151.50738134305</v>
      </c>
      <c r="R44" s="13">
        <v>469432.32382645673</v>
      </c>
      <c r="S44" s="31">
        <v>808649.15667428623</v>
      </c>
      <c r="T44" s="13">
        <v>589048.1013731946</v>
      </c>
      <c r="U44" s="13">
        <v>473999.70088619593</v>
      </c>
      <c r="V44" s="13">
        <v>642959.1222624901</v>
      </c>
      <c r="W44" s="13">
        <v>667507.70848283626</v>
      </c>
      <c r="X44" s="13">
        <v>640991.84570410475</v>
      </c>
      <c r="Y44" s="13">
        <v>835646.92951583653</v>
      </c>
      <c r="Z44" s="13">
        <v>749301.37248806295</v>
      </c>
      <c r="AA44" s="13">
        <v>850173.1344905945</v>
      </c>
      <c r="AB44" s="13">
        <v>588892.59989587835</v>
      </c>
      <c r="AC44" s="13">
        <v>906753.75871809875</v>
      </c>
      <c r="AD44" s="13">
        <v>536317.17125126859</v>
      </c>
      <c r="AE44" s="13">
        <v>750345.55017584225</v>
      </c>
      <c r="AF44" s="13">
        <v>1096073.520289243</v>
      </c>
      <c r="AG44" s="13">
        <v>738238.73495603167</v>
      </c>
      <c r="AH44" s="13">
        <v>703679.88224950549</v>
      </c>
      <c r="AI44" s="13">
        <v>895470.73545761476</v>
      </c>
      <c r="AJ44" s="13">
        <v>797363.39327207953</v>
      </c>
      <c r="AK44" s="13">
        <v>662527.32514785207</v>
      </c>
      <c r="AL44" s="13">
        <v>669843.22987794469</v>
      </c>
    </row>
    <row r="45" spans="1:38" x14ac:dyDescent="0.35">
      <c r="A45" s="9" t="s">
        <v>9</v>
      </c>
      <c r="B45" s="8">
        <v>3</v>
      </c>
      <c r="C45" s="12">
        <v>68140.662435054342</v>
      </c>
      <c r="D45" s="12">
        <v>97199.909071489034</v>
      </c>
      <c r="E45" s="12">
        <v>101810.46180146316</v>
      </c>
      <c r="F45" s="13">
        <v>79638.246263532492</v>
      </c>
      <c r="G45" s="13">
        <v>113266.22817712522</v>
      </c>
      <c r="H45" s="13">
        <v>151000.13792321138</v>
      </c>
      <c r="I45" s="13">
        <v>139128.93858740016</v>
      </c>
      <c r="J45" s="13">
        <v>166626.48060330434</v>
      </c>
      <c r="K45" s="13">
        <v>148333.5516848838</v>
      </c>
      <c r="L45" s="13">
        <v>165028.53695010656</v>
      </c>
      <c r="M45" s="13">
        <v>134402.31341968599</v>
      </c>
      <c r="N45" s="13">
        <v>90511.59169469295</v>
      </c>
      <c r="O45" s="13">
        <v>101877.52280455179</v>
      </c>
      <c r="P45" s="13">
        <v>90661.219109010664</v>
      </c>
      <c r="Q45" s="13">
        <v>117392.31157462769</v>
      </c>
      <c r="R45" s="13">
        <v>106250.98790691329</v>
      </c>
      <c r="S45" s="31">
        <v>135659.90314298228</v>
      </c>
      <c r="T45" s="13">
        <v>157238.62565850167</v>
      </c>
      <c r="U45" s="13">
        <v>147366.5405030766</v>
      </c>
      <c r="V45" s="13">
        <v>182679.61358807451</v>
      </c>
      <c r="W45" s="13">
        <v>162891.81641516273</v>
      </c>
      <c r="X45" s="13">
        <v>158375.70922281139</v>
      </c>
      <c r="Y45" s="13">
        <v>74198.711574732384</v>
      </c>
      <c r="Z45" s="13">
        <v>-10356.206004637377</v>
      </c>
      <c r="AA45" s="13">
        <v>-11477.531990304326</v>
      </c>
      <c r="AB45" s="13">
        <v>60352.394924470151</v>
      </c>
      <c r="AC45" s="13">
        <v>131149.34791041721</v>
      </c>
      <c r="AD45" s="13">
        <v>154962.97729084062</v>
      </c>
      <c r="AE45" s="13">
        <v>742237.51899082563</v>
      </c>
      <c r="AF45" s="13">
        <v>1580905.0921448376</v>
      </c>
      <c r="AG45" s="13">
        <v>1591577.8421321497</v>
      </c>
      <c r="AH45" s="13">
        <v>856313.33631117234</v>
      </c>
      <c r="AI45" s="13">
        <v>134427.03508330067</v>
      </c>
      <c r="AJ45" s="13">
        <v>134472.09854137155</v>
      </c>
      <c r="AK45" s="13">
        <v>145388.42597062027</v>
      </c>
      <c r="AL45" s="13">
        <v>196165.16300379025</v>
      </c>
    </row>
    <row r="46" spans="1:38" x14ac:dyDescent="0.35">
      <c r="A46" s="9" t="s">
        <v>7</v>
      </c>
      <c r="B46" s="8">
        <v>3</v>
      </c>
      <c r="C46" s="12">
        <v>397804.1849575704</v>
      </c>
      <c r="D46" s="12">
        <v>427656.70283230185</v>
      </c>
      <c r="E46" s="12">
        <v>783273.46632604219</v>
      </c>
      <c r="F46" s="13">
        <v>292278.48343148903</v>
      </c>
      <c r="G46" s="13">
        <v>580496.21520985372</v>
      </c>
      <c r="H46" s="13">
        <v>394971.49941670994</v>
      </c>
      <c r="I46" s="13">
        <v>369609.47890911985</v>
      </c>
      <c r="J46" s="13">
        <v>542753.22899007506</v>
      </c>
      <c r="K46" s="13">
        <v>264095.18491935392</v>
      </c>
      <c r="L46" s="13">
        <v>543618.1965623931</v>
      </c>
      <c r="M46" s="13">
        <v>292124.38509565202</v>
      </c>
      <c r="N46" s="13">
        <v>635363.22273917438</v>
      </c>
      <c r="O46" s="13">
        <v>251045.25179528483</v>
      </c>
      <c r="P46" s="13">
        <v>500359.06846969493</v>
      </c>
      <c r="Q46" s="13">
        <v>488759.19580671535</v>
      </c>
      <c r="R46" s="13">
        <v>363181.33591954346</v>
      </c>
      <c r="S46" s="31">
        <v>672989.25353130396</v>
      </c>
      <c r="T46" s="13">
        <v>431809.47571469296</v>
      </c>
      <c r="U46" s="13">
        <v>326633.16038311936</v>
      </c>
      <c r="V46" s="13">
        <v>460279.50867441559</v>
      </c>
      <c r="W46" s="13">
        <v>504615.8920676735</v>
      </c>
      <c r="X46" s="13">
        <v>482616.13648129336</v>
      </c>
      <c r="Y46" s="13">
        <v>761448.2179411042</v>
      </c>
      <c r="Z46" s="13">
        <v>759657.57849270036</v>
      </c>
      <c r="AA46" s="13">
        <v>861650.66648089886</v>
      </c>
      <c r="AB46" s="13">
        <v>528540.20497140824</v>
      </c>
      <c r="AC46" s="13">
        <v>775604.4108076815</v>
      </c>
      <c r="AD46" s="13">
        <v>381354.19396042801</v>
      </c>
      <c r="AE46" s="13">
        <v>8108.0311850166181</v>
      </c>
      <c r="AF46" s="13">
        <v>-484831.57185559464</v>
      </c>
      <c r="AG46" s="13">
        <v>-853339.10717611806</v>
      </c>
      <c r="AH46" s="13">
        <v>-152633.45406166685</v>
      </c>
      <c r="AI46" s="13">
        <v>761043.7003743141</v>
      </c>
      <c r="AJ46" s="13">
        <v>662891.294730708</v>
      </c>
      <c r="AK46" s="13">
        <v>517138.89917723183</v>
      </c>
      <c r="AL46" s="13">
        <v>473678.06687415444</v>
      </c>
    </row>
    <row r="47" spans="1:38" x14ac:dyDescent="0.35">
      <c r="A47" s="9" t="s">
        <v>15</v>
      </c>
      <c r="B47" s="8">
        <v>4</v>
      </c>
      <c r="C47" s="12">
        <v>4238088.4416176081</v>
      </c>
      <c r="D47" s="12">
        <v>5044350.1785544017</v>
      </c>
      <c r="E47" s="12">
        <v>6296253.2167016137</v>
      </c>
      <c r="F47" s="13">
        <v>5120906.3763490366</v>
      </c>
      <c r="G47" s="13">
        <v>6305180.1598528605</v>
      </c>
      <c r="H47" s="13">
        <v>6524373.8349612299</v>
      </c>
      <c r="I47" s="13">
        <v>6554112.7790525649</v>
      </c>
      <c r="J47" s="13">
        <v>6179132.543736672</v>
      </c>
      <c r="K47" s="13">
        <v>4255043.8384816004</v>
      </c>
      <c r="L47" s="13">
        <v>6144990.2595291287</v>
      </c>
      <c r="M47" s="13">
        <v>5001590.3239505868</v>
      </c>
      <c r="N47" s="13">
        <v>5905509.5410254057</v>
      </c>
      <c r="O47" s="13">
        <v>5111371.2403747654</v>
      </c>
      <c r="P47" s="13">
        <v>4724924.1980401371</v>
      </c>
      <c r="Q47" s="13">
        <v>5685460.2664924813</v>
      </c>
      <c r="R47" s="13">
        <v>4558164.9012568323</v>
      </c>
      <c r="S47" s="31">
        <v>4654562.7414124459</v>
      </c>
      <c r="T47" s="13">
        <v>6294778.82960591</v>
      </c>
      <c r="U47" s="13">
        <v>5859102.6913619302</v>
      </c>
      <c r="V47" s="13">
        <v>5593816.4007726936</v>
      </c>
      <c r="W47" s="13">
        <v>4481178.6770586343</v>
      </c>
      <c r="X47" s="13">
        <v>5123196.1311749723</v>
      </c>
      <c r="Y47" s="13">
        <v>5814199.1549817622</v>
      </c>
      <c r="Z47" s="13">
        <v>5460984.7775718402</v>
      </c>
      <c r="AA47" s="13">
        <v>5894003.5901356712</v>
      </c>
      <c r="AB47" s="13">
        <v>5723829.64106079</v>
      </c>
      <c r="AC47" s="13">
        <v>5232897.2208955968</v>
      </c>
      <c r="AD47" s="13">
        <v>5589736.2967776526</v>
      </c>
      <c r="AE47" s="13">
        <v>5466322.0549547868</v>
      </c>
      <c r="AF47" s="13">
        <v>6472369.7254209146</v>
      </c>
      <c r="AG47" s="13">
        <v>5653025.2702085571</v>
      </c>
      <c r="AH47" s="13">
        <v>5601983.7508910913</v>
      </c>
      <c r="AI47" s="13">
        <v>4840075.5080646966</v>
      </c>
      <c r="AJ47" s="13">
        <v>4914683.9621006204</v>
      </c>
      <c r="AK47" s="13">
        <v>5073374.4595395466</v>
      </c>
      <c r="AL47" s="13">
        <v>6024042.6863735793</v>
      </c>
    </row>
    <row r="48" spans="1:38" x14ac:dyDescent="0.35">
      <c r="A48" s="9" t="s">
        <v>16</v>
      </c>
      <c r="B48" s="8">
        <v>4</v>
      </c>
      <c r="C48" s="12">
        <v>1430752.9646884915</v>
      </c>
      <c r="D48" s="12">
        <v>1837216.963826688</v>
      </c>
      <c r="E48" s="12">
        <v>1971481.6794407594</v>
      </c>
      <c r="F48" s="13">
        <v>1554899.5771054421</v>
      </c>
      <c r="G48" s="13">
        <v>1643822.4633593236</v>
      </c>
      <c r="H48" s="13">
        <v>1957063.3943266752</v>
      </c>
      <c r="I48" s="13">
        <v>2150122.046485865</v>
      </c>
      <c r="J48" s="13">
        <v>1995923.1345617115</v>
      </c>
      <c r="K48" s="13">
        <v>1813811.7327962371</v>
      </c>
      <c r="L48" s="13">
        <v>2148119.8857888188</v>
      </c>
      <c r="M48" s="13">
        <v>2156118.5090278182</v>
      </c>
      <c r="N48" s="13">
        <v>2363636.3677747203</v>
      </c>
      <c r="O48" s="13">
        <v>2224754.9320513941</v>
      </c>
      <c r="P48" s="13">
        <v>2163093.7704138733</v>
      </c>
      <c r="Q48" s="13">
        <v>2611569.6602393547</v>
      </c>
      <c r="R48" s="13">
        <v>2572725.430070376</v>
      </c>
      <c r="S48" s="31">
        <v>2909512.7310585491</v>
      </c>
      <c r="T48" s="13">
        <v>2341952.6237351596</v>
      </c>
      <c r="U48" s="13">
        <v>2619601.4214023855</v>
      </c>
      <c r="V48" s="13">
        <v>2264170.1374514853</v>
      </c>
      <c r="W48" s="13">
        <v>2568179.6605815338</v>
      </c>
      <c r="X48" s="13">
        <v>2873209.2658205982</v>
      </c>
      <c r="Y48" s="13">
        <v>3482861.4260529419</v>
      </c>
      <c r="Z48" s="13">
        <v>3473511.2838498969</v>
      </c>
      <c r="AA48" s="13">
        <v>2866307.966645794</v>
      </c>
      <c r="AB48" s="13">
        <v>3177122.5864051501</v>
      </c>
      <c r="AC48" s="13">
        <v>3198244.564032271</v>
      </c>
      <c r="AD48" s="13">
        <v>3687819.2493062909</v>
      </c>
      <c r="AE48" s="13">
        <v>3848530.1269534691</v>
      </c>
      <c r="AF48" s="13">
        <v>3581103.7408880722</v>
      </c>
      <c r="AG48" s="13">
        <v>3894917.8286796371</v>
      </c>
      <c r="AH48" s="13">
        <v>3944058.4106880133</v>
      </c>
      <c r="AI48" s="13">
        <v>3967322.6622278481</v>
      </c>
      <c r="AJ48" s="13">
        <v>4400775.9511072021</v>
      </c>
      <c r="AK48" s="13">
        <v>4460260.1030476233</v>
      </c>
      <c r="AL48" s="13">
        <v>4664555.8522253735</v>
      </c>
    </row>
    <row r="49" spans="1:38" x14ac:dyDescent="0.35">
      <c r="A49" s="9" t="s">
        <v>8</v>
      </c>
      <c r="B49" s="8">
        <v>4</v>
      </c>
      <c r="C49" s="12">
        <v>5668841.4063060991</v>
      </c>
      <c r="D49" s="12">
        <v>6881567.1423810897</v>
      </c>
      <c r="E49" s="12">
        <v>8267734.8961423729</v>
      </c>
      <c r="F49" s="13">
        <v>6675805.9534544786</v>
      </c>
      <c r="G49" s="13">
        <v>7949002.6232121838</v>
      </c>
      <c r="H49" s="13">
        <v>8481437.2292879056</v>
      </c>
      <c r="I49" s="13">
        <v>8704234.8255384304</v>
      </c>
      <c r="J49" s="13">
        <v>8175055.678298384</v>
      </c>
      <c r="K49" s="13">
        <v>6068855.5712778373</v>
      </c>
      <c r="L49" s="13">
        <v>8293110.1453179475</v>
      </c>
      <c r="M49" s="13">
        <v>7157708.8329784051</v>
      </c>
      <c r="N49" s="13">
        <v>8269145.9088001261</v>
      </c>
      <c r="O49" s="13">
        <v>7336126.1724261595</v>
      </c>
      <c r="P49" s="13">
        <v>6888017.9684540108</v>
      </c>
      <c r="Q49" s="13">
        <v>8297029.9267318361</v>
      </c>
      <c r="R49" s="13">
        <v>7130890.3313272083</v>
      </c>
      <c r="S49" s="31">
        <v>7564075.472470995</v>
      </c>
      <c r="T49" s="13">
        <v>8636731.4533410706</v>
      </c>
      <c r="U49" s="13">
        <v>8478704.1127643157</v>
      </c>
      <c r="V49" s="13">
        <v>7857986.5382241793</v>
      </c>
      <c r="W49" s="13">
        <v>7049358.3376401681</v>
      </c>
      <c r="X49" s="13">
        <v>7996405.3969955705</v>
      </c>
      <c r="Y49" s="13">
        <v>9297060.581034705</v>
      </c>
      <c r="Z49" s="13">
        <v>8934496.0614217371</v>
      </c>
      <c r="AA49" s="13">
        <v>8760311.5567814652</v>
      </c>
      <c r="AB49" s="13">
        <v>8900952.2274659406</v>
      </c>
      <c r="AC49" s="13">
        <v>8431141.7849278674</v>
      </c>
      <c r="AD49" s="13">
        <v>9277555.5460839439</v>
      </c>
      <c r="AE49" s="13">
        <v>9314852.1819082554</v>
      </c>
      <c r="AF49" s="13">
        <v>10053473.466308987</v>
      </c>
      <c r="AG49" s="13">
        <v>9547943.0988881942</v>
      </c>
      <c r="AH49" s="13">
        <v>9546042.1615791041</v>
      </c>
      <c r="AI49" s="13">
        <v>8807398.1702925451</v>
      </c>
      <c r="AJ49" s="13">
        <v>9315459.9132078215</v>
      </c>
      <c r="AK49" s="13">
        <v>9533634.5625871699</v>
      </c>
      <c r="AL49" s="13">
        <v>10688598.538598953</v>
      </c>
    </row>
    <row r="50" spans="1:38" x14ac:dyDescent="0.35">
      <c r="A50" s="9" t="s">
        <v>17</v>
      </c>
      <c r="B50" s="8">
        <v>4</v>
      </c>
      <c r="C50" s="12">
        <v>1216751.596867041</v>
      </c>
      <c r="D50" s="12">
        <v>1511374.1416416818</v>
      </c>
      <c r="E50" s="12">
        <v>1452639.1886354634</v>
      </c>
      <c r="F50" s="13">
        <v>1163097.3000648308</v>
      </c>
      <c r="G50" s="13">
        <v>1587131.1800982514</v>
      </c>
      <c r="H50" s="13">
        <v>2053438.0336223864</v>
      </c>
      <c r="I50" s="13">
        <v>2195813.3998351647</v>
      </c>
      <c r="J50" s="13">
        <v>1675157.6213316116</v>
      </c>
      <c r="K50" s="13">
        <v>1123768.8100940054</v>
      </c>
      <c r="L50" s="13">
        <v>1334837.9959152674</v>
      </c>
      <c r="M50" s="13">
        <v>1087966.9100566434</v>
      </c>
      <c r="N50" s="13">
        <v>1126870.9140392279</v>
      </c>
      <c r="O50" s="13">
        <v>1272504.9529600313</v>
      </c>
      <c r="P50" s="13">
        <v>1398322.5173482173</v>
      </c>
      <c r="Q50" s="13">
        <v>1118653.5640384187</v>
      </c>
      <c r="R50" s="13">
        <v>1109283.6012750263</v>
      </c>
      <c r="S50" s="31">
        <v>1524967.4152789672</v>
      </c>
      <c r="T50" s="13">
        <v>1652572.7432972544</v>
      </c>
      <c r="U50" s="13">
        <v>1867622.1412877117</v>
      </c>
      <c r="V50" s="13">
        <v>1540570.0727610243</v>
      </c>
      <c r="W50" s="13">
        <v>1055545.7887665653</v>
      </c>
      <c r="X50" s="13">
        <v>926828.52344947588</v>
      </c>
      <c r="Y50" s="13">
        <v>1116942.1881352786</v>
      </c>
      <c r="Z50" s="13">
        <v>1017885.2268462948</v>
      </c>
      <c r="AA50" s="13">
        <v>874039.46400500357</v>
      </c>
      <c r="AB50" s="13">
        <v>1067658.0633210945</v>
      </c>
      <c r="AC50" s="13">
        <v>1085734.8525762276</v>
      </c>
      <c r="AD50" s="13">
        <v>947986.1600511549</v>
      </c>
      <c r="AE50" s="13">
        <v>1331265.9045242246</v>
      </c>
      <c r="AF50" s="13">
        <v>1748124.2754129919</v>
      </c>
      <c r="AG50" s="13">
        <v>1581104.325815147</v>
      </c>
      <c r="AH50" s="13">
        <v>1529997.5320642474</v>
      </c>
      <c r="AI50" s="13">
        <v>1352578.4222793286</v>
      </c>
      <c r="AJ50" s="13">
        <v>1168646.4230373194</v>
      </c>
      <c r="AK50" s="13">
        <v>1177770.2659331071</v>
      </c>
      <c r="AL50" s="13">
        <v>1117596.6438732997</v>
      </c>
    </row>
    <row r="51" spans="1:38" x14ac:dyDescent="0.35">
      <c r="A51" s="9" t="s">
        <v>18</v>
      </c>
      <c r="B51" s="8">
        <v>4</v>
      </c>
      <c r="C51" s="12">
        <v>879232.79561851255</v>
      </c>
      <c r="D51" s="12">
        <v>1119825.5373634759</v>
      </c>
      <c r="E51" s="12">
        <v>1250786.244078862</v>
      </c>
      <c r="F51" s="13">
        <v>1123120.6950163464</v>
      </c>
      <c r="G51" s="13">
        <v>1210411.9580007379</v>
      </c>
      <c r="H51" s="13">
        <v>1119714.1463625554</v>
      </c>
      <c r="I51" s="13">
        <v>1191039.3595489489</v>
      </c>
      <c r="J51" s="13">
        <v>1168962.3993133265</v>
      </c>
      <c r="K51" s="13">
        <v>1331958.3325697295</v>
      </c>
      <c r="L51" s="13">
        <v>1549573.2612023212</v>
      </c>
      <c r="M51" s="13">
        <v>1301514.7870711184</v>
      </c>
      <c r="N51" s="13">
        <v>1576783.0828380252</v>
      </c>
      <c r="O51" s="13">
        <v>1367828.6002487605</v>
      </c>
      <c r="P51" s="13">
        <v>1342590.1300896551</v>
      </c>
      <c r="Q51" s="13">
        <v>1406528.0378297393</v>
      </c>
      <c r="R51" s="13">
        <v>1526737.5305290334</v>
      </c>
      <c r="S51" s="31">
        <v>1775833.2572889333</v>
      </c>
      <c r="T51" s="13">
        <v>1450304.9607996242</v>
      </c>
      <c r="U51" s="13">
        <v>1390519.1092901966</v>
      </c>
      <c r="V51" s="13">
        <v>1708272.3797510948</v>
      </c>
      <c r="W51" s="13">
        <v>1734118.772294332</v>
      </c>
      <c r="X51" s="13">
        <v>1661475.1215225526</v>
      </c>
      <c r="Y51" s="13">
        <v>1754748.1016272181</v>
      </c>
      <c r="Z51" s="13">
        <v>1684131.2681280116</v>
      </c>
      <c r="AA51" s="13">
        <v>1761759.4588396191</v>
      </c>
      <c r="AB51" s="13">
        <v>1750569.5683038312</v>
      </c>
      <c r="AC51" s="13">
        <v>1915140.397047597</v>
      </c>
      <c r="AD51" s="13">
        <v>1930710.9645494162</v>
      </c>
      <c r="AE51" s="13">
        <v>1681100.9039506991</v>
      </c>
      <c r="AF51" s="13">
        <v>1910526.1452463283</v>
      </c>
      <c r="AG51" s="13">
        <v>1955084.7993128356</v>
      </c>
      <c r="AH51" s="13">
        <v>1838110.5836265387</v>
      </c>
      <c r="AI51" s="13">
        <v>1874721.8277522058</v>
      </c>
      <c r="AJ51" s="13">
        <v>2181810.7224466759</v>
      </c>
      <c r="AK51" s="13">
        <v>1989874.6226600008</v>
      </c>
      <c r="AL51" s="13">
        <v>1714971.1900002318</v>
      </c>
    </row>
    <row r="52" spans="1:38" x14ac:dyDescent="0.35">
      <c r="A52" s="9" t="s">
        <v>10</v>
      </c>
      <c r="B52" s="8">
        <v>4</v>
      </c>
      <c r="C52" s="12">
        <v>3572857.0138205457</v>
      </c>
      <c r="D52" s="12">
        <v>4250367.4633759316</v>
      </c>
      <c r="E52" s="12">
        <v>5564309.4634280484</v>
      </c>
      <c r="F52" s="13">
        <v>4389587.9583733007</v>
      </c>
      <c r="G52" s="13">
        <v>5151459.4851131942</v>
      </c>
      <c r="H52" s="13">
        <v>5308285.0493029645</v>
      </c>
      <c r="I52" s="13">
        <v>5317382.066154317</v>
      </c>
      <c r="J52" s="13">
        <v>5330935.6576534454</v>
      </c>
      <c r="K52" s="13">
        <v>3613128.4286141023</v>
      </c>
      <c r="L52" s="13">
        <v>5408698.8882003585</v>
      </c>
      <c r="M52" s="13">
        <v>4768227.1358506437</v>
      </c>
      <c r="N52" s="13">
        <v>5565491.911922873</v>
      </c>
      <c r="O52" s="13">
        <v>4695792.6192173678</v>
      </c>
      <c r="P52" s="13">
        <v>4147105.3210161389</v>
      </c>
      <c r="Q52" s="13">
        <v>5771848.3248636788</v>
      </c>
      <c r="R52" s="13">
        <v>4494869.1995231491</v>
      </c>
      <c r="S52" s="31">
        <v>4263274.7999030948</v>
      </c>
      <c r="T52" s="13">
        <v>5533853.7492441917</v>
      </c>
      <c r="U52" s="13">
        <v>5220562.8621864077</v>
      </c>
      <c r="V52" s="13">
        <v>4609144.0857120603</v>
      </c>
      <c r="W52" s="13">
        <v>4259693.7765792711</v>
      </c>
      <c r="X52" s="13">
        <v>5408101.7520235423</v>
      </c>
      <c r="Y52" s="13">
        <v>6425370.2912722081</v>
      </c>
      <c r="Z52" s="13">
        <v>6232479.5664474312</v>
      </c>
      <c r="AA52" s="13">
        <v>6124512.6339368429</v>
      </c>
      <c r="AB52" s="13">
        <v>6082724.5958410148</v>
      </c>
      <c r="AC52" s="13">
        <v>5430266.5353040425</v>
      </c>
      <c r="AD52" s="13">
        <v>6398858.4214833733</v>
      </c>
      <c r="AE52" s="13">
        <v>6302485.373433331</v>
      </c>
      <c r="AF52" s="13">
        <v>6394823.0456496663</v>
      </c>
      <c r="AG52" s="13">
        <v>6011753.9737602118</v>
      </c>
      <c r="AH52" s="13">
        <v>6177934.0458883177</v>
      </c>
      <c r="AI52" s="13">
        <v>5580097.9202610115</v>
      </c>
      <c r="AJ52" s="13">
        <v>5965002.7677238267</v>
      </c>
      <c r="AK52" s="13">
        <v>6365989.6739940615</v>
      </c>
      <c r="AL52" s="13">
        <v>7856030.7047254201</v>
      </c>
    </row>
    <row r="53" spans="1:38" x14ac:dyDescent="0.35">
      <c r="A53" s="9" t="s">
        <v>0</v>
      </c>
      <c r="B53" s="8">
        <v>4</v>
      </c>
      <c r="C53" s="12">
        <v>859625.21296906599</v>
      </c>
      <c r="D53" s="12">
        <v>985809.09723384224</v>
      </c>
      <c r="E53" s="12">
        <v>1185219.4349906179</v>
      </c>
      <c r="F53" s="13">
        <v>880518.22966991563</v>
      </c>
      <c r="G53" s="13">
        <v>952779.36971614847</v>
      </c>
      <c r="H53" s="13">
        <v>995971.07590455376</v>
      </c>
      <c r="I53" s="13">
        <v>860776.73051727773</v>
      </c>
      <c r="J53" s="13">
        <v>952334.94333173824</v>
      </c>
      <c r="K53" s="13">
        <v>1054945.8686522481</v>
      </c>
      <c r="L53" s="13">
        <v>975943.00976181531</v>
      </c>
      <c r="M53" s="13">
        <v>930222.43854900962</v>
      </c>
      <c r="N53" s="13">
        <v>1085572.30665088</v>
      </c>
      <c r="O53" s="13">
        <v>992473.14669159451</v>
      </c>
      <c r="P53" s="13">
        <v>1035767.913082905</v>
      </c>
      <c r="Q53" s="13">
        <v>1032323.3536252757</v>
      </c>
      <c r="R53" s="13">
        <v>1068622.242452767</v>
      </c>
      <c r="S53" s="31">
        <v>1140486.0711345067</v>
      </c>
      <c r="T53" s="13">
        <v>1135971.9514452757</v>
      </c>
      <c r="U53" s="13">
        <v>1111938.4198696548</v>
      </c>
      <c r="V53" s="13">
        <v>1047826.8205216448</v>
      </c>
      <c r="W53" s="13">
        <v>1203532.566832043</v>
      </c>
      <c r="X53" s="13">
        <v>1101131.4158729769</v>
      </c>
      <c r="Y53" s="13">
        <v>997276.95474713214</v>
      </c>
      <c r="Z53" s="13">
        <v>1076743.5998789223</v>
      </c>
      <c r="AA53" s="13">
        <v>1077913.8656616039</v>
      </c>
      <c r="AB53" s="13">
        <v>1221686.0195675797</v>
      </c>
      <c r="AC53" s="13">
        <v>1192049.6334822541</v>
      </c>
      <c r="AD53" s="13">
        <v>1296581.7644466164</v>
      </c>
      <c r="AE53" s="13">
        <v>1158035.5460235856</v>
      </c>
      <c r="AF53" s="13">
        <v>1105139.5729246696</v>
      </c>
      <c r="AG53" s="13">
        <v>1111064.9158250983</v>
      </c>
      <c r="AH53" s="13">
        <v>1093949.2708409345</v>
      </c>
      <c r="AI53" s="13">
        <v>1375270.1542143123</v>
      </c>
      <c r="AJ53" s="13">
        <v>1224063.445374795</v>
      </c>
      <c r="AK53" s="13">
        <v>1229363.922642732</v>
      </c>
      <c r="AL53" s="13">
        <v>1311596.0226190379</v>
      </c>
    </row>
    <row r="54" spans="1:38" x14ac:dyDescent="0.35">
      <c r="A54" s="9" t="s">
        <v>1</v>
      </c>
      <c r="B54" s="8">
        <v>4</v>
      </c>
      <c r="C54" s="12">
        <v>852586.07189237303</v>
      </c>
      <c r="D54" s="12">
        <v>1169624.5982278134</v>
      </c>
      <c r="E54" s="12">
        <v>1389722.6260616262</v>
      </c>
      <c r="F54" s="13">
        <v>1277377.8653279115</v>
      </c>
      <c r="G54" s="13">
        <v>1057596.1245283457</v>
      </c>
      <c r="H54" s="13">
        <v>1353046.6219974104</v>
      </c>
      <c r="I54" s="13">
        <v>1366700.3243662582</v>
      </c>
      <c r="J54" s="13">
        <v>1225880.0932957702</v>
      </c>
      <c r="K54" s="13">
        <v>1148513.4922816057</v>
      </c>
      <c r="L54" s="13">
        <v>1155447.3894984087</v>
      </c>
      <c r="M54" s="13">
        <v>1120457.8224863226</v>
      </c>
      <c r="N54" s="13">
        <v>1364236.7758594309</v>
      </c>
      <c r="O54" s="13">
        <v>1444446.0760790547</v>
      </c>
      <c r="P54" s="13">
        <v>1108774.255354607</v>
      </c>
      <c r="Q54" s="13">
        <v>959265.02577984706</v>
      </c>
      <c r="R54" s="13">
        <v>1109091.8606666781</v>
      </c>
      <c r="S54" s="31">
        <v>1147865.5258804413</v>
      </c>
      <c r="T54" s="13">
        <v>1355815.0173556895</v>
      </c>
      <c r="U54" s="13">
        <v>1370418.3880816298</v>
      </c>
      <c r="V54" s="13">
        <v>1192513.4147670926</v>
      </c>
      <c r="W54" s="13">
        <v>1400853.1383791859</v>
      </c>
      <c r="X54" s="13">
        <v>1262328.3964863231</v>
      </c>
      <c r="Y54" s="13">
        <v>1302389.2968088121</v>
      </c>
      <c r="Z54" s="13">
        <v>1424194.1597880321</v>
      </c>
      <c r="AA54" s="13">
        <v>1342448.5162522488</v>
      </c>
      <c r="AB54" s="13">
        <v>1474401.2329189118</v>
      </c>
      <c r="AC54" s="13">
        <v>1350114.2910377907</v>
      </c>
      <c r="AD54" s="13">
        <v>1253760.8978893133</v>
      </c>
      <c r="AE54" s="13">
        <v>1299729.788660448</v>
      </c>
      <c r="AF54" s="13">
        <v>1496900.1895481225</v>
      </c>
      <c r="AG54" s="13">
        <v>1570461.5210846802</v>
      </c>
      <c r="AH54" s="13">
        <v>1403645.622828041</v>
      </c>
      <c r="AI54" s="13">
        <v>1562498.9298692055</v>
      </c>
      <c r="AJ54" s="13">
        <v>1420816.7112679456</v>
      </c>
      <c r="AK54" s="13">
        <v>1505867.778324069</v>
      </c>
      <c r="AL54" s="13">
        <v>1541259.0423333771</v>
      </c>
    </row>
    <row r="55" spans="1:38" x14ac:dyDescent="0.35">
      <c r="A55" s="9" t="s">
        <v>2</v>
      </c>
      <c r="B55" s="8">
        <v>4</v>
      </c>
      <c r="C55" s="12">
        <v>351293.95825242583</v>
      </c>
      <c r="D55" s="12">
        <v>374359.56000167766</v>
      </c>
      <c r="E55" s="12">
        <v>419222.11995107675</v>
      </c>
      <c r="F55" s="13">
        <v>350176.30641356739</v>
      </c>
      <c r="G55" s="13">
        <v>347700.7523843472</v>
      </c>
      <c r="H55" s="13">
        <v>391225.43841164594</v>
      </c>
      <c r="I55" s="13">
        <v>361475.45837036672</v>
      </c>
      <c r="J55" s="13">
        <v>322280.34743621841</v>
      </c>
      <c r="K55" s="13">
        <v>405612.2436555397</v>
      </c>
      <c r="L55" s="13">
        <v>399737.42196137551</v>
      </c>
      <c r="M55" s="13">
        <v>386599.04835076025</v>
      </c>
      <c r="N55" s="13">
        <v>410855.09931516892</v>
      </c>
      <c r="O55" s="13">
        <v>484803.29706751544</v>
      </c>
      <c r="P55" s="13">
        <v>398047.78825689468</v>
      </c>
      <c r="Q55" s="13">
        <v>330167.86783902918</v>
      </c>
      <c r="R55" s="13">
        <v>317634.14013497712</v>
      </c>
      <c r="S55" s="31">
        <v>306387.18355455092</v>
      </c>
      <c r="T55" s="13">
        <v>328383.0976730957</v>
      </c>
      <c r="U55" s="13">
        <v>291993.58756865695</v>
      </c>
      <c r="V55" s="13">
        <v>391731.00303864601</v>
      </c>
      <c r="W55" s="13">
        <v>431128.10427794512</v>
      </c>
      <c r="X55" s="13">
        <v>445102.41822062765</v>
      </c>
      <c r="Y55" s="13">
        <v>387204.42793883791</v>
      </c>
      <c r="Z55" s="13">
        <v>442739.69235918584</v>
      </c>
      <c r="AA55" s="13">
        <v>478937.37438612146</v>
      </c>
      <c r="AB55" s="13">
        <v>432208.73955496534</v>
      </c>
      <c r="AC55" s="13">
        <v>401391.60747350886</v>
      </c>
      <c r="AD55" s="13">
        <v>418627.01811808906</v>
      </c>
      <c r="AE55" s="13">
        <v>374799.41513281403</v>
      </c>
      <c r="AF55" s="13">
        <v>393970.48473953339</v>
      </c>
      <c r="AG55" s="13">
        <v>404308.0680686378</v>
      </c>
      <c r="AH55" s="13">
        <v>333907.44274892891</v>
      </c>
      <c r="AI55" s="13">
        <v>427821.34536690655</v>
      </c>
      <c r="AJ55" s="13">
        <v>382669.75410555728</v>
      </c>
      <c r="AK55" s="13">
        <v>479762.52043449442</v>
      </c>
      <c r="AL55" s="13">
        <v>425835.32761408045</v>
      </c>
    </row>
    <row r="56" spans="1:38" x14ac:dyDescent="0.35">
      <c r="A56" s="9" t="s">
        <v>3</v>
      </c>
      <c r="B56" s="8">
        <v>4</v>
      </c>
      <c r="C56" s="12">
        <v>0</v>
      </c>
      <c r="D56" s="12">
        <v>0</v>
      </c>
      <c r="E56" s="12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183265.31832687245</v>
      </c>
      <c r="N56" s="13">
        <v>383209.91664840229</v>
      </c>
      <c r="O56" s="13">
        <v>334265.85940098623</v>
      </c>
      <c r="P56" s="13">
        <v>174206.62961678783</v>
      </c>
      <c r="Q56" s="13">
        <v>0</v>
      </c>
      <c r="R56" s="13">
        <v>0</v>
      </c>
      <c r="S56" s="31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45987.982697732929</v>
      </c>
      <c r="Z56" s="13">
        <v>92905.086961023742</v>
      </c>
      <c r="AA56" s="13">
        <v>111430.55036774665</v>
      </c>
      <c r="AB56" s="13">
        <v>46795.023350301402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</row>
    <row r="57" spans="1:38" x14ac:dyDescent="0.35">
      <c r="A57" s="9" t="s">
        <v>4</v>
      </c>
      <c r="B57" s="8">
        <v>4</v>
      </c>
      <c r="C57" s="12">
        <v>1509351.7707066808</v>
      </c>
      <c r="D57" s="12">
        <v>1720574.2079125985</v>
      </c>
      <c r="E57" s="12">
        <v>2570145.282424727</v>
      </c>
      <c r="F57" s="13">
        <v>1881515.5569619064</v>
      </c>
      <c r="G57" s="13">
        <v>2793383.2384843524</v>
      </c>
      <c r="H57" s="13">
        <v>2568041.9129893542</v>
      </c>
      <c r="I57" s="13">
        <v>2728429.5529004144</v>
      </c>
      <c r="J57" s="13">
        <v>2830440.2735897186</v>
      </c>
      <c r="K57" s="13">
        <v>1004056.8240247091</v>
      </c>
      <c r="L57" s="13">
        <v>2877571.0669787591</v>
      </c>
      <c r="M57" s="13">
        <v>2147682.5081376787</v>
      </c>
      <c r="N57" s="13">
        <v>2321617.8134489912</v>
      </c>
      <c r="O57" s="13">
        <v>1439804.2399782171</v>
      </c>
      <c r="P57" s="13">
        <v>1430308.7347049441</v>
      </c>
      <c r="Q57" s="13">
        <v>3450092.0776195265</v>
      </c>
      <c r="R57" s="13">
        <v>1999520.9562687268</v>
      </c>
      <c r="S57" s="31">
        <v>1668536.0193335959</v>
      </c>
      <c r="T57" s="13">
        <v>2713683.6827701302</v>
      </c>
      <c r="U57" s="13">
        <v>2446212.4666664661</v>
      </c>
      <c r="V57" s="13">
        <v>1977072.847384677</v>
      </c>
      <c r="W57" s="13">
        <v>1224179.9670900968</v>
      </c>
      <c r="X57" s="13">
        <v>2599539.5214436143</v>
      </c>
      <c r="Y57" s="13">
        <v>3692511.6290796935</v>
      </c>
      <c r="Z57" s="13">
        <v>3195897.0274602678</v>
      </c>
      <c r="AA57" s="13">
        <v>3113782.327269122</v>
      </c>
      <c r="AB57" s="13">
        <v>2907633.5804492566</v>
      </c>
      <c r="AC57" s="13">
        <v>2486711.003310489</v>
      </c>
      <c r="AD57" s="13">
        <v>3429888.7410293547</v>
      </c>
      <c r="AE57" s="13">
        <v>3469920.6236164831</v>
      </c>
      <c r="AF57" s="13">
        <v>3398812.7984373402</v>
      </c>
      <c r="AG57" s="13">
        <v>2925919.4687817949</v>
      </c>
      <c r="AH57" s="13">
        <v>3346431.7094704132</v>
      </c>
      <c r="AI57" s="13">
        <v>2214507.4908105871</v>
      </c>
      <c r="AJ57" s="13">
        <v>2937452.8569755289</v>
      </c>
      <c r="AK57" s="13">
        <v>3150995.4525927659</v>
      </c>
      <c r="AL57" s="13">
        <v>4577340.3121589255</v>
      </c>
    </row>
    <row r="58" spans="1:38" x14ac:dyDescent="0.35">
      <c r="A58" s="9" t="s">
        <v>5</v>
      </c>
      <c r="B58" s="8">
        <v>4</v>
      </c>
      <c r="C58" s="12">
        <v>-82642.982549748558</v>
      </c>
      <c r="D58" s="12">
        <v>-91836.785458941929</v>
      </c>
      <c r="E58" s="12">
        <v>-112010.53175738189</v>
      </c>
      <c r="F58" s="13">
        <v>-110091.05889265475</v>
      </c>
      <c r="G58" s="13">
        <v>-83185.660874702473</v>
      </c>
      <c r="H58" s="13">
        <v>-63283.025501860204</v>
      </c>
      <c r="I58" s="13">
        <v>-55153.991615679421</v>
      </c>
      <c r="J58" s="13">
        <v>-63142.023536027089</v>
      </c>
      <c r="K58" s="13">
        <v>-75454.834576257766</v>
      </c>
      <c r="L58" s="13">
        <v>-64017.048267310114</v>
      </c>
      <c r="M58" s="13">
        <v>6369.6736571551392</v>
      </c>
      <c r="N58" s="13">
        <v>90395.358179118193</v>
      </c>
      <c r="O58" s="13">
        <v>74640.475085308251</v>
      </c>
      <c r="P58" s="13">
        <v>56996.39712343103</v>
      </c>
      <c r="Q58" s="13">
        <v>36850.823974052357</v>
      </c>
      <c r="R58" s="13">
        <v>34733.404525964339</v>
      </c>
      <c r="S58" s="31">
        <v>34238.530101818505</v>
      </c>
      <c r="T58" s="13">
        <v>38270.474767388725</v>
      </c>
      <c r="U58" s="13">
        <v>39789.982815337717</v>
      </c>
      <c r="V58" s="13">
        <v>76727.801854928373</v>
      </c>
      <c r="W58" s="13">
        <v>112752.48356437133</v>
      </c>
      <c r="X58" s="13">
        <v>128368.10890124137</v>
      </c>
      <c r="Y58" s="13">
        <v>93155.91346490015</v>
      </c>
      <c r="Z58" s="13">
        <v>97781.514457620709</v>
      </c>
      <c r="AA58" s="13">
        <v>109000.72154688824</v>
      </c>
      <c r="AB58" s="13">
        <v>90302.794019459994</v>
      </c>
      <c r="AC58" s="13">
        <v>79478.553773829684</v>
      </c>
      <c r="AD58" s="13">
        <v>91404.760177135584</v>
      </c>
      <c r="AE58" s="13">
        <v>142075.20094900596</v>
      </c>
      <c r="AF58" s="13">
        <v>140590.53778172249</v>
      </c>
      <c r="AG58" s="13">
        <v>148356.00348417662</v>
      </c>
      <c r="AH58" s="13">
        <v>136807.7401775411</v>
      </c>
      <c r="AI58" s="13">
        <v>118784.70578619074</v>
      </c>
      <c r="AJ58" s="13">
        <v>116452.91547362396</v>
      </c>
      <c r="AK58" s="13">
        <v>102560.17330007831</v>
      </c>
      <c r="AL58" s="13">
        <v>106408.12827902517</v>
      </c>
    </row>
    <row r="59" spans="1:38" x14ac:dyDescent="0.35">
      <c r="A59" s="9" t="s">
        <v>6</v>
      </c>
      <c r="B59" s="8">
        <v>4</v>
      </c>
      <c r="C59" s="12">
        <v>1426708.7881569322</v>
      </c>
      <c r="D59" s="12">
        <v>1628737.4224536566</v>
      </c>
      <c r="E59" s="12">
        <v>2458134.7506673452</v>
      </c>
      <c r="F59" s="13">
        <v>1771424.4980692517</v>
      </c>
      <c r="G59" s="13">
        <v>2710197.5776096499</v>
      </c>
      <c r="H59" s="13">
        <v>2504758.8874874939</v>
      </c>
      <c r="I59" s="13">
        <v>2673275.5612847349</v>
      </c>
      <c r="J59" s="13">
        <v>2767298.2500536917</v>
      </c>
      <c r="K59" s="13">
        <v>928601.98944845132</v>
      </c>
      <c r="L59" s="13">
        <v>2813554.0187114491</v>
      </c>
      <c r="M59" s="13">
        <v>2154052.1817948339</v>
      </c>
      <c r="N59" s="13">
        <v>2412013.1716281092</v>
      </c>
      <c r="O59" s="13">
        <v>1514444.7150635254</v>
      </c>
      <c r="P59" s="13">
        <v>1487305.1318283752</v>
      </c>
      <c r="Q59" s="13">
        <v>3486942.901593579</v>
      </c>
      <c r="R59" s="13">
        <v>2034254.3607946911</v>
      </c>
      <c r="S59" s="31">
        <v>1702774.5494354144</v>
      </c>
      <c r="T59" s="13">
        <v>2751954.157537519</v>
      </c>
      <c r="U59" s="13">
        <v>2486002.4494818039</v>
      </c>
      <c r="V59" s="13">
        <v>2053800.6492396053</v>
      </c>
      <c r="W59" s="13">
        <v>1336932.450654468</v>
      </c>
      <c r="X59" s="13">
        <v>2727907.6303448556</v>
      </c>
      <c r="Y59" s="13">
        <v>3785667.5425445936</v>
      </c>
      <c r="Z59" s="13">
        <v>3293678.5419178884</v>
      </c>
      <c r="AA59" s="13">
        <v>3222783.0488160104</v>
      </c>
      <c r="AB59" s="13">
        <v>2997936.3744687168</v>
      </c>
      <c r="AC59" s="13">
        <v>2566189.5570843187</v>
      </c>
      <c r="AD59" s="13">
        <v>3521293.5012064902</v>
      </c>
      <c r="AE59" s="13">
        <v>3611995.8245654888</v>
      </c>
      <c r="AF59" s="13">
        <v>3539403.3362190626</v>
      </c>
      <c r="AG59" s="13">
        <v>3074275.4722659714</v>
      </c>
      <c r="AH59" s="13">
        <v>3483239.4496479542</v>
      </c>
      <c r="AI59" s="13">
        <v>2333292.196596778</v>
      </c>
      <c r="AJ59" s="13">
        <v>3053905.772449153</v>
      </c>
      <c r="AK59" s="13">
        <v>3253555.6258928441</v>
      </c>
      <c r="AL59" s="13">
        <v>4683748.4404379502</v>
      </c>
    </row>
    <row r="60" spans="1:38" x14ac:dyDescent="0.35">
      <c r="A60" s="9" t="s">
        <v>9</v>
      </c>
      <c r="B60" s="8">
        <v>4</v>
      </c>
      <c r="C60" s="12">
        <v>252729.9882188781</v>
      </c>
      <c r="D60" s="12">
        <v>324468.29578501673</v>
      </c>
      <c r="E60" s="12">
        <v>406408.72375656624</v>
      </c>
      <c r="F60" s="13">
        <v>309031.79344987945</v>
      </c>
      <c r="G60" s="13">
        <v>439605.48131839401</v>
      </c>
      <c r="H60" s="13">
        <v>480704.52089858608</v>
      </c>
      <c r="I60" s="13">
        <v>522105.55119301932</v>
      </c>
      <c r="J60" s="13">
        <v>463458.38729809679</v>
      </c>
      <c r="K60" s="13">
        <v>692287.6081974149</v>
      </c>
      <c r="L60" s="13">
        <v>631672.56110678229</v>
      </c>
      <c r="M60" s="13">
        <v>517305.52105033665</v>
      </c>
      <c r="N60" s="13">
        <v>349542.82822894724</v>
      </c>
      <c r="O60" s="13">
        <v>351278.09826520388</v>
      </c>
      <c r="P60" s="13">
        <v>340091.4456338223</v>
      </c>
      <c r="Q60" s="13">
        <v>358394.5806178858</v>
      </c>
      <c r="R60" s="13">
        <v>384265.18818068906</v>
      </c>
      <c r="S60" s="31">
        <v>530884.66392032767</v>
      </c>
      <c r="T60" s="13">
        <v>533465.6318757165</v>
      </c>
      <c r="U60" s="13">
        <v>640737.10673318559</v>
      </c>
      <c r="V60" s="13">
        <v>596589.32268405717</v>
      </c>
      <c r="W60" s="13">
        <v>531812.52906601329</v>
      </c>
      <c r="X60" s="13">
        <v>483497.81682433869</v>
      </c>
      <c r="Y60" s="13">
        <v>262345.74365127692</v>
      </c>
      <c r="Z60" s="13">
        <v>-43471.66781308793</v>
      </c>
      <c r="AA60" s="13">
        <v>-36902.197208555081</v>
      </c>
      <c r="AB60" s="13">
        <v>214358.41347414278</v>
      </c>
      <c r="AC60" s="13">
        <v>498865.39367117314</v>
      </c>
      <c r="AD60" s="13">
        <v>479663.6851727115</v>
      </c>
      <c r="AE60" s="13">
        <v>3148465.9654235807</v>
      </c>
      <c r="AF60" s="13">
        <v>5797393.8505370291</v>
      </c>
      <c r="AG60" s="13">
        <v>4472922.9216146776</v>
      </c>
      <c r="AH60" s="13">
        <v>2853931.7988074906</v>
      </c>
      <c r="AI60" s="13">
        <v>423651.99352182582</v>
      </c>
      <c r="AJ60" s="13">
        <v>431967.81421279814</v>
      </c>
      <c r="AK60" s="13">
        <v>479218.9702691093</v>
      </c>
      <c r="AL60" s="13">
        <v>640436.95286547684</v>
      </c>
    </row>
    <row r="61" spans="1:38" x14ac:dyDescent="0.35">
      <c r="A61" s="9" t="s">
        <v>7</v>
      </c>
      <c r="B61" s="8">
        <v>4</v>
      </c>
      <c r="C61" s="12">
        <v>1173978.7999380541</v>
      </c>
      <c r="D61" s="12">
        <v>1304269.1266686399</v>
      </c>
      <c r="E61" s="12">
        <v>2051726.0269107791</v>
      </c>
      <c r="F61" s="13">
        <v>1462392.7046193723</v>
      </c>
      <c r="G61" s="13">
        <v>2270592.0962912557</v>
      </c>
      <c r="H61" s="13">
        <v>2024054.3665889078</v>
      </c>
      <c r="I61" s="13">
        <v>2151170.0100917155</v>
      </c>
      <c r="J61" s="13">
        <v>2303839.8627555948</v>
      </c>
      <c r="K61" s="13">
        <v>236314.38125103642</v>
      </c>
      <c r="L61" s="13">
        <v>2181881.4576046667</v>
      </c>
      <c r="M61" s="13">
        <v>1636746.6607444971</v>
      </c>
      <c r="N61" s="13">
        <v>2062470.3433991619</v>
      </c>
      <c r="O61" s="13">
        <v>1163166.6167983215</v>
      </c>
      <c r="P61" s="13">
        <v>1147213.6861945528</v>
      </c>
      <c r="Q61" s="13">
        <v>3128548.3209756929</v>
      </c>
      <c r="R61" s="13">
        <v>1649989.1726140021</v>
      </c>
      <c r="S61" s="31">
        <v>1171889.8855150868</v>
      </c>
      <c r="T61" s="13">
        <v>2218488.5256618024</v>
      </c>
      <c r="U61" s="13">
        <v>1845265.3427486182</v>
      </c>
      <c r="V61" s="13">
        <v>1457211.3265555482</v>
      </c>
      <c r="W61" s="13">
        <v>805119.92158845474</v>
      </c>
      <c r="X61" s="13">
        <v>2244409.8135205167</v>
      </c>
      <c r="Y61" s="13">
        <v>3523321.7988933166</v>
      </c>
      <c r="Z61" s="13">
        <v>3337150.2097309763</v>
      </c>
      <c r="AA61" s="13">
        <v>3259685.2460245653</v>
      </c>
      <c r="AB61" s="13">
        <v>2783577.9609945742</v>
      </c>
      <c r="AC61" s="13">
        <v>2067324.1634131456</v>
      </c>
      <c r="AD61" s="13">
        <v>3041629.8160337787</v>
      </c>
      <c r="AE61" s="13">
        <v>463529.85914190812</v>
      </c>
      <c r="AF61" s="13">
        <v>-2257990.5143179665</v>
      </c>
      <c r="AG61" s="13">
        <v>-1398647.4493487063</v>
      </c>
      <c r="AH61" s="13">
        <v>629307.65084046358</v>
      </c>
      <c r="AI61" s="13">
        <v>1909640.2030749521</v>
      </c>
      <c r="AJ61" s="13">
        <v>2621937.9582363549</v>
      </c>
      <c r="AK61" s="13">
        <v>2774336.6556237349</v>
      </c>
      <c r="AL61" s="13">
        <v>4043311.4875724735</v>
      </c>
    </row>
    <row r="62" spans="1:38" s="23" customFormat="1" x14ac:dyDescent="0.35">
      <c r="A62" s="23" t="s">
        <v>80</v>
      </c>
      <c r="B62" s="24">
        <v>1</v>
      </c>
      <c r="C62" s="25">
        <v>1135632</v>
      </c>
      <c r="D62" s="25">
        <v>1135632</v>
      </c>
      <c r="E62" s="25">
        <v>1135632</v>
      </c>
      <c r="F62" s="25">
        <v>1135632</v>
      </c>
      <c r="G62" s="25">
        <v>1135632</v>
      </c>
      <c r="H62" s="25">
        <v>1101563.04</v>
      </c>
      <c r="I62" s="25">
        <v>1138885</v>
      </c>
      <c r="J62" s="25">
        <v>1177548</v>
      </c>
      <c r="K62" s="25">
        <v>1184385</v>
      </c>
      <c r="L62" s="25">
        <v>1181057.28</v>
      </c>
      <c r="M62" s="25">
        <v>1145916</v>
      </c>
      <c r="N62" s="25">
        <v>1174214</v>
      </c>
      <c r="O62" s="26">
        <v>1194622</v>
      </c>
      <c r="P62" s="25">
        <v>1183496</v>
      </c>
      <c r="Q62" s="25">
        <v>1152373</v>
      </c>
      <c r="R62" s="25">
        <v>1159504</v>
      </c>
      <c r="S62" s="33">
        <v>1156429</v>
      </c>
      <c r="T62" s="25">
        <v>1158698</v>
      </c>
      <c r="U62" s="25">
        <v>1171700</v>
      </c>
      <c r="V62" s="25">
        <v>1161512</v>
      </c>
      <c r="W62" s="25">
        <v>1176010</v>
      </c>
      <c r="X62" s="25">
        <v>1186851</v>
      </c>
      <c r="Y62" s="25">
        <v>1158792</v>
      </c>
      <c r="Z62" s="25">
        <v>1187476</v>
      </c>
      <c r="AA62" s="25">
        <v>1135632</v>
      </c>
      <c r="AB62" s="25">
        <v>1259735</v>
      </c>
      <c r="AC62" s="25">
        <v>1266987</v>
      </c>
      <c r="AD62" s="25">
        <v>1244481</v>
      </c>
      <c r="AE62" s="25">
        <v>1290924</v>
      </c>
      <c r="AF62" s="25">
        <v>1305371.1000000001</v>
      </c>
      <c r="AG62" s="25">
        <v>1285434</v>
      </c>
      <c r="AH62" s="25">
        <v>1287169</v>
      </c>
      <c r="AI62" s="25">
        <v>1201316</v>
      </c>
      <c r="AJ62" s="25">
        <v>1201742</v>
      </c>
      <c r="AK62" s="25">
        <v>1158344.6400000001</v>
      </c>
      <c r="AL62" s="25">
        <v>1294620.48</v>
      </c>
    </row>
    <row r="63" spans="1:38" s="23" customFormat="1" x14ac:dyDescent="0.35">
      <c r="A63" s="23" t="s">
        <v>81</v>
      </c>
      <c r="B63" s="24">
        <v>1</v>
      </c>
      <c r="C63" s="25">
        <v>12022267</v>
      </c>
      <c r="D63" s="25">
        <v>12135881</v>
      </c>
      <c r="E63" s="25">
        <v>12142533</v>
      </c>
      <c r="F63" s="25">
        <v>12029803</v>
      </c>
      <c r="G63" s="25">
        <v>12171675</v>
      </c>
      <c r="H63" s="25">
        <v>11661598.99</v>
      </c>
      <c r="I63" s="25">
        <v>12230388</v>
      </c>
      <c r="J63" s="25">
        <v>12190816</v>
      </c>
      <c r="K63" s="25">
        <v>12201488</v>
      </c>
      <c r="L63" s="25">
        <v>12503157.68</v>
      </c>
      <c r="M63" s="25">
        <v>12196828</v>
      </c>
      <c r="N63" s="25">
        <v>12194925</v>
      </c>
      <c r="O63" s="26">
        <v>12182267</v>
      </c>
      <c r="P63" s="25">
        <v>12242119</v>
      </c>
      <c r="Q63" s="25">
        <v>12218271</v>
      </c>
      <c r="R63" s="25">
        <v>12184538</v>
      </c>
      <c r="S63" s="33">
        <v>13241349</v>
      </c>
      <c r="T63" s="25">
        <v>13222150</v>
      </c>
      <c r="U63" s="25">
        <v>12232977</v>
      </c>
      <c r="V63" s="25">
        <v>12231132</v>
      </c>
      <c r="W63" s="25">
        <v>12230215</v>
      </c>
      <c r="X63" s="25">
        <v>12225405</v>
      </c>
      <c r="Y63" s="25">
        <v>12208806</v>
      </c>
      <c r="Z63" s="25">
        <v>12196843</v>
      </c>
      <c r="AA63" s="25">
        <v>12246367</v>
      </c>
      <c r="AB63" s="25">
        <v>13010247</v>
      </c>
      <c r="AC63" s="25">
        <v>12973548</v>
      </c>
      <c r="AD63" s="25">
        <v>13389037</v>
      </c>
      <c r="AE63" s="25">
        <v>11982838</v>
      </c>
      <c r="AF63" s="25">
        <v>13575538.65</v>
      </c>
      <c r="AG63" s="25">
        <v>12762990</v>
      </c>
      <c r="AH63" s="25">
        <v>13951348</v>
      </c>
      <c r="AI63" s="25">
        <v>13600939</v>
      </c>
      <c r="AJ63" s="25">
        <v>12311339</v>
      </c>
      <c r="AK63" s="25">
        <v>12491294.34</v>
      </c>
      <c r="AL63" s="25">
        <v>13960858.379999999</v>
      </c>
    </row>
    <row r="64" spans="1:38" s="23" customFormat="1" x14ac:dyDescent="0.35">
      <c r="A64" s="23" t="s">
        <v>83</v>
      </c>
      <c r="B64" s="24">
        <v>1</v>
      </c>
      <c r="C64" s="25">
        <v>2348167</v>
      </c>
      <c r="D64" s="25">
        <v>2529756</v>
      </c>
      <c r="E64" s="25">
        <v>2679244</v>
      </c>
      <c r="F64" s="25">
        <v>2564241</v>
      </c>
      <c r="G64" s="25">
        <v>2463209</v>
      </c>
      <c r="H64" s="25">
        <v>2277721.9899999998</v>
      </c>
      <c r="I64" s="25">
        <v>2750471</v>
      </c>
      <c r="J64" s="25">
        <v>2824720</v>
      </c>
      <c r="K64" s="25">
        <v>2887695</v>
      </c>
      <c r="L64" s="25">
        <v>2442093.6800000002</v>
      </c>
      <c r="M64" s="25">
        <v>2883153</v>
      </c>
      <c r="N64" s="25">
        <v>2877351</v>
      </c>
      <c r="O64" s="26">
        <v>2648167</v>
      </c>
      <c r="P64" s="25">
        <v>2864376</v>
      </c>
      <c r="Q64" s="25">
        <v>2702514</v>
      </c>
      <c r="R64" s="25">
        <v>2883346</v>
      </c>
      <c r="S64" s="33">
        <v>2776561</v>
      </c>
      <c r="T64" s="25">
        <v>2683116</v>
      </c>
      <c r="U64" s="25">
        <v>2850835</v>
      </c>
      <c r="V64" s="25">
        <v>2661967</v>
      </c>
      <c r="W64" s="25">
        <v>2662034</v>
      </c>
      <c r="X64" s="25">
        <v>2813824</v>
      </c>
      <c r="Y64" s="25">
        <v>2753374</v>
      </c>
      <c r="Z64" s="25">
        <v>2808574</v>
      </c>
      <c r="AA64" s="25">
        <v>2952436</v>
      </c>
      <c r="AB64" s="25">
        <v>2992023</v>
      </c>
      <c r="AC64" s="25">
        <v>2959999</v>
      </c>
      <c r="AD64" s="25">
        <v>3335588</v>
      </c>
      <c r="AE64" s="25">
        <v>2836457</v>
      </c>
      <c r="AF64" s="25">
        <v>2954857.74</v>
      </c>
      <c r="AG64" s="25">
        <v>2981459</v>
      </c>
      <c r="AH64" s="25">
        <v>2792681</v>
      </c>
      <c r="AI64" s="25">
        <v>3320864</v>
      </c>
      <c r="AJ64" s="25">
        <v>3235310</v>
      </c>
      <c r="AK64" s="25">
        <v>3011484.72</v>
      </c>
      <c r="AL64" s="25">
        <v>3365777.0399999996</v>
      </c>
    </row>
    <row r="65" spans="1:38" s="23" customFormat="1" x14ac:dyDescent="0.35">
      <c r="A65" s="23" t="s">
        <v>62</v>
      </c>
      <c r="B65" s="24">
        <v>1</v>
      </c>
      <c r="C65" s="25">
        <v>200321</v>
      </c>
      <c r="D65" s="25">
        <v>205704</v>
      </c>
      <c r="E65" s="25">
        <v>203602</v>
      </c>
      <c r="F65" s="25">
        <v>203484</v>
      </c>
      <c r="G65" s="25">
        <v>203845</v>
      </c>
      <c r="H65" s="25">
        <v>194311.37</v>
      </c>
      <c r="I65" s="25">
        <v>223946</v>
      </c>
      <c r="J65" s="25">
        <v>263544</v>
      </c>
      <c r="K65" s="25">
        <v>219064</v>
      </c>
      <c r="L65" s="25">
        <v>208333.84</v>
      </c>
      <c r="M65" s="25">
        <v>244508</v>
      </c>
      <c r="N65" s="25">
        <v>235773</v>
      </c>
      <c r="O65" s="26">
        <v>266218</v>
      </c>
      <c r="P65" s="25">
        <v>210672</v>
      </c>
      <c r="Q65" s="25">
        <v>236376</v>
      </c>
      <c r="R65" s="25">
        <v>258683</v>
      </c>
      <c r="S65" s="33">
        <v>236804</v>
      </c>
      <c r="T65" s="25">
        <v>247464</v>
      </c>
      <c r="U65" s="25">
        <v>233258</v>
      </c>
      <c r="V65" s="25">
        <v>240773</v>
      </c>
      <c r="W65" s="25">
        <v>218006</v>
      </c>
      <c r="X65" s="25">
        <v>242758</v>
      </c>
      <c r="Y65" s="25">
        <v>261664</v>
      </c>
      <c r="Z65" s="25">
        <v>257901</v>
      </c>
      <c r="AA65" s="25">
        <v>206321</v>
      </c>
      <c r="AB65" s="25">
        <v>245444</v>
      </c>
      <c r="AC65" s="25">
        <v>258386</v>
      </c>
      <c r="AD65" s="25">
        <v>237831</v>
      </c>
      <c r="AE65" s="25">
        <v>240250</v>
      </c>
      <c r="AF65" s="25">
        <v>241986.66000000003</v>
      </c>
      <c r="AG65" s="25">
        <v>254040</v>
      </c>
      <c r="AH65" s="25">
        <v>248959</v>
      </c>
      <c r="AI65" s="25">
        <v>262694</v>
      </c>
      <c r="AJ65" s="25">
        <v>263589</v>
      </c>
      <c r="AK65" s="25">
        <v>210447.42</v>
      </c>
      <c r="AL65" s="25">
        <v>235205.93999999997</v>
      </c>
    </row>
    <row r="66" spans="1:38" s="23" customFormat="1" x14ac:dyDescent="0.35">
      <c r="A66" s="23" t="s">
        <v>89</v>
      </c>
      <c r="B66" s="24">
        <v>1</v>
      </c>
      <c r="C66" s="25">
        <v>675112</v>
      </c>
      <c r="D66" s="25">
        <v>913034</v>
      </c>
      <c r="E66" s="25">
        <v>725922</v>
      </c>
      <c r="F66" s="25">
        <v>870854</v>
      </c>
      <c r="G66" s="25">
        <v>737614</v>
      </c>
      <c r="H66" s="25">
        <v>654858.64</v>
      </c>
      <c r="I66" s="25">
        <v>981679</v>
      </c>
      <c r="J66" s="25">
        <v>969858</v>
      </c>
      <c r="K66" s="25">
        <v>734149</v>
      </c>
      <c r="L66" s="25">
        <v>702116.48</v>
      </c>
      <c r="M66" s="25">
        <v>694565</v>
      </c>
      <c r="N66" s="25">
        <v>849472</v>
      </c>
      <c r="O66" s="26">
        <v>675112</v>
      </c>
      <c r="P66" s="25">
        <v>709713</v>
      </c>
      <c r="Q66" s="25">
        <v>985727</v>
      </c>
      <c r="R66" s="25">
        <v>946128</v>
      </c>
      <c r="S66" s="33">
        <v>736938</v>
      </c>
      <c r="T66" s="25">
        <v>940687</v>
      </c>
      <c r="U66" s="25">
        <v>896024</v>
      </c>
      <c r="V66" s="25">
        <v>714456</v>
      </c>
      <c r="W66" s="25">
        <v>984496</v>
      </c>
      <c r="X66" s="25">
        <v>859031</v>
      </c>
      <c r="Y66" s="25">
        <v>755746</v>
      </c>
      <c r="Z66" s="25">
        <v>698956</v>
      </c>
      <c r="AA66" s="25">
        <v>1014611</v>
      </c>
      <c r="AB66" s="25">
        <v>850351</v>
      </c>
      <c r="AC66" s="25">
        <v>1055660</v>
      </c>
      <c r="AD66" s="25">
        <v>943115</v>
      </c>
      <c r="AE66" s="25">
        <v>740435</v>
      </c>
      <c r="AF66" s="25">
        <v>1092790.56</v>
      </c>
      <c r="AG66" s="25">
        <v>681767</v>
      </c>
      <c r="AH66" s="25">
        <v>1021523</v>
      </c>
      <c r="AI66" s="25">
        <v>953585</v>
      </c>
      <c r="AJ66" s="25">
        <v>1025284</v>
      </c>
      <c r="AK66" s="25">
        <v>1034903.22</v>
      </c>
      <c r="AL66" s="25">
        <v>1156656.5399999998</v>
      </c>
    </row>
    <row r="67" spans="1:38" s="23" customFormat="1" x14ac:dyDescent="0.35">
      <c r="A67" s="23" t="s">
        <v>84</v>
      </c>
      <c r="B67" s="24">
        <v>1</v>
      </c>
      <c r="C67" s="25">
        <v>2746011</v>
      </c>
      <c r="D67" s="25">
        <v>3568088</v>
      </c>
      <c r="E67" s="25">
        <v>2937044</v>
      </c>
      <c r="F67" s="25">
        <v>2822771</v>
      </c>
      <c r="G67" s="25">
        <v>2881330</v>
      </c>
      <c r="H67" s="25">
        <v>2663630.67</v>
      </c>
      <c r="I67" s="25">
        <v>3042269</v>
      </c>
      <c r="J67" s="25">
        <v>3346663</v>
      </c>
      <c r="K67" s="25">
        <v>3334407</v>
      </c>
      <c r="L67" s="25">
        <v>2855851.44</v>
      </c>
      <c r="M67" s="25">
        <v>3223111</v>
      </c>
      <c r="N67" s="25">
        <v>3545961</v>
      </c>
      <c r="O67" s="26">
        <v>2946011</v>
      </c>
      <c r="P67" s="25">
        <v>3207648</v>
      </c>
      <c r="Q67" s="25">
        <v>3068599</v>
      </c>
      <c r="R67" s="25">
        <v>3464156</v>
      </c>
      <c r="S67" s="33">
        <v>3619726</v>
      </c>
      <c r="T67" s="25">
        <v>3007790</v>
      </c>
      <c r="U67" s="25">
        <v>3305637</v>
      </c>
      <c r="V67" s="25">
        <v>3363179</v>
      </c>
      <c r="W67" s="25">
        <v>2994581</v>
      </c>
      <c r="X67" s="25">
        <v>3224869</v>
      </c>
      <c r="Y67" s="25">
        <v>3274235</v>
      </c>
      <c r="Z67" s="25">
        <v>3112049</v>
      </c>
      <c r="AA67" s="25">
        <v>3647725</v>
      </c>
      <c r="AB67" s="25">
        <v>2963893</v>
      </c>
      <c r="AC67" s="25">
        <v>3056931</v>
      </c>
      <c r="AD67" s="25">
        <v>4063445</v>
      </c>
      <c r="AE67" s="25">
        <v>3887394</v>
      </c>
      <c r="AF67" s="25">
        <v>3323984.91</v>
      </c>
      <c r="AG67" s="25">
        <v>3927172</v>
      </c>
      <c r="AH67" s="25">
        <v>3110622</v>
      </c>
      <c r="AI67" s="25">
        <v>3307479</v>
      </c>
      <c r="AJ67" s="25">
        <v>3749655</v>
      </c>
      <c r="AK67" s="25">
        <v>3720679.5</v>
      </c>
      <c r="AL67" s="25">
        <v>4158406.4999999995</v>
      </c>
    </row>
    <row r="68" spans="1:38" s="23" customFormat="1" x14ac:dyDescent="0.35">
      <c r="A68" s="23" t="s">
        <v>82</v>
      </c>
      <c r="B68" s="24">
        <v>1</v>
      </c>
      <c r="C68" s="25">
        <v>668645</v>
      </c>
      <c r="D68" s="25">
        <v>697868</v>
      </c>
      <c r="E68" s="25">
        <v>680256</v>
      </c>
      <c r="F68" s="25">
        <v>697015</v>
      </c>
      <c r="G68" s="25">
        <v>670787</v>
      </c>
      <c r="H68" s="25">
        <v>648585.65</v>
      </c>
      <c r="I68" s="25">
        <v>724788</v>
      </c>
      <c r="J68" s="25">
        <v>706183</v>
      </c>
      <c r="K68" s="25">
        <v>701443</v>
      </c>
      <c r="L68" s="25">
        <v>695390.8</v>
      </c>
      <c r="M68" s="25">
        <v>674689</v>
      </c>
      <c r="N68" s="25">
        <v>673988</v>
      </c>
      <c r="O68" s="26">
        <v>668645</v>
      </c>
      <c r="P68" s="25">
        <v>687060</v>
      </c>
      <c r="Q68" s="25">
        <v>700268</v>
      </c>
      <c r="R68" s="25">
        <v>697475</v>
      </c>
      <c r="S68" s="33">
        <v>687283</v>
      </c>
      <c r="T68" s="25">
        <v>702370</v>
      </c>
      <c r="U68" s="25">
        <v>706989</v>
      </c>
      <c r="V68" s="25">
        <v>708490</v>
      </c>
      <c r="W68" s="25">
        <v>689977</v>
      </c>
      <c r="X68" s="25">
        <v>690247</v>
      </c>
      <c r="Y68" s="25">
        <v>730176</v>
      </c>
      <c r="Z68" s="25">
        <v>681371</v>
      </c>
      <c r="AA68" s="25">
        <v>737939</v>
      </c>
      <c r="AB68" s="25">
        <v>730249</v>
      </c>
      <c r="AC68" s="25">
        <v>712537</v>
      </c>
      <c r="AD68" s="25">
        <v>798192</v>
      </c>
      <c r="AE68" s="25">
        <v>806251</v>
      </c>
      <c r="AF68" s="25">
        <v>765874.47000000009</v>
      </c>
      <c r="AG68" s="25">
        <v>709608</v>
      </c>
      <c r="AH68" s="25">
        <v>743245</v>
      </c>
      <c r="AI68" s="25">
        <v>733280</v>
      </c>
      <c r="AJ68" s="25">
        <v>725539</v>
      </c>
      <c r="AK68" s="25">
        <v>752697.78</v>
      </c>
      <c r="AL68" s="25">
        <v>841250.46</v>
      </c>
    </row>
    <row r="69" spans="1:38" s="23" customFormat="1" x14ac:dyDescent="0.35">
      <c r="A69" s="23" t="s">
        <v>71</v>
      </c>
      <c r="B69" s="24">
        <v>1</v>
      </c>
      <c r="C69" s="25">
        <v>186218</v>
      </c>
      <c r="D69" s="25">
        <v>221561</v>
      </c>
      <c r="E69" s="25">
        <v>241747</v>
      </c>
      <c r="F69" s="25">
        <v>230071</v>
      </c>
      <c r="G69" s="25">
        <v>205335</v>
      </c>
      <c r="H69" s="25">
        <v>180631.46</v>
      </c>
      <c r="I69" s="25">
        <v>237084</v>
      </c>
      <c r="J69" s="25">
        <v>196753</v>
      </c>
      <c r="K69" s="25">
        <v>247885</v>
      </c>
      <c r="L69" s="25">
        <v>193666.72</v>
      </c>
      <c r="M69" s="25">
        <v>205685</v>
      </c>
      <c r="N69" s="25">
        <v>209460</v>
      </c>
      <c r="O69" s="26">
        <v>186218</v>
      </c>
      <c r="P69" s="25">
        <v>209390</v>
      </c>
      <c r="Q69" s="25">
        <v>216693</v>
      </c>
      <c r="R69" s="25">
        <v>194029</v>
      </c>
      <c r="S69" s="33">
        <v>216608</v>
      </c>
      <c r="T69" s="25">
        <v>224669</v>
      </c>
      <c r="U69" s="25">
        <v>241408</v>
      </c>
      <c r="V69" s="25">
        <v>230774</v>
      </c>
      <c r="W69" s="25">
        <v>209502</v>
      </c>
      <c r="X69" s="25">
        <v>260595</v>
      </c>
      <c r="Y69" s="25">
        <v>241314</v>
      </c>
      <c r="Z69" s="25">
        <v>194182</v>
      </c>
      <c r="AA69" s="25">
        <v>264923</v>
      </c>
      <c r="AB69" s="25">
        <v>194407</v>
      </c>
      <c r="AC69" s="25">
        <v>231180</v>
      </c>
      <c r="AD69" s="25">
        <v>279691</v>
      </c>
      <c r="AE69" s="25">
        <v>250154</v>
      </c>
      <c r="AF69" s="25">
        <v>232547.22000000003</v>
      </c>
      <c r="AG69" s="25">
        <v>299393</v>
      </c>
      <c r="AH69" s="25">
        <v>285511</v>
      </c>
      <c r="AI69" s="25">
        <v>251512</v>
      </c>
      <c r="AJ69" s="25">
        <v>193296</v>
      </c>
      <c r="AK69" s="25">
        <v>270221.46000000002</v>
      </c>
      <c r="AL69" s="25">
        <v>302012.21999999997</v>
      </c>
    </row>
    <row r="70" spans="1:38" s="23" customFormat="1" x14ac:dyDescent="0.35">
      <c r="A70" s="23" t="s">
        <v>72</v>
      </c>
      <c r="B70" s="24">
        <v>1</v>
      </c>
      <c r="C70" s="25">
        <v>3268348</v>
      </c>
      <c r="D70" s="25">
        <v>3453038</v>
      </c>
      <c r="E70" s="25">
        <v>3666612</v>
      </c>
      <c r="F70" s="25">
        <v>3622286</v>
      </c>
      <c r="G70" s="25">
        <v>4050997</v>
      </c>
      <c r="H70" s="25">
        <v>3170297.56</v>
      </c>
      <c r="I70" s="25">
        <v>3611793</v>
      </c>
      <c r="J70" s="25">
        <v>4087852</v>
      </c>
      <c r="K70" s="25">
        <v>3671664</v>
      </c>
      <c r="L70" s="25">
        <v>3399081.92</v>
      </c>
      <c r="M70" s="25">
        <v>3994378</v>
      </c>
      <c r="N70" s="25">
        <v>3576775</v>
      </c>
      <c r="O70" s="26">
        <v>3568348</v>
      </c>
      <c r="P70" s="25">
        <v>3719861</v>
      </c>
      <c r="Q70" s="25">
        <v>4169243</v>
      </c>
      <c r="R70" s="25">
        <v>3991726</v>
      </c>
      <c r="S70" s="33">
        <v>4618271</v>
      </c>
      <c r="T70" s="25">
        <v>4488081</v>
      </c>
      <c r="U70" s="25">
        <v>3667688</v>
      </c>
      <c r="V70" s="25">
        <v>4189049</v>
      </c>
      <c r="W70" s="25">
        <v>3853929</v>
      </c>
      <c r="X70" s="25">
        <v>3998687</v>
      </c>
      <c r="Y70" s="25">
        <v>3587804</v>
      </c>
      <c r="Z70" s="25">
        <v>3701017</v>
      </c>
      <c r="AA70" s="25">
        <v>4202619</v>
      </c>
      <c r="AB70" s="25">
        <v>3956741</v>
      </c>
      <c r="AC70" s="25">
        <v>4223333</v>
      </c>
      <c r="AD70" s="25">
        <v>4408148</v>
      </c>
      <c r="AE70" s="25">
        <v>3749199</v>
      </c>
      <c r="AF70" s="25">
        <v>4277861.1900000004</v>
      </c>
      <c r="AG70" s="25">
        <v>4623979</v>
      </c>
      <c r="AH70" s="25">
        <v>3932198</v>
      </c>
      <c r="AI70" s="25">
        <v>4523392</v>
      </c>
      <c r="AJ70" s="25">
        <v>4111071</v>
      </c>
      <c r="AK70" s="25">
        <v>4286671.38</v>
      </c>
      <c r="AL70" s="25">
        <v>4790985.6599999992</v>
      </c>
    </row>
    <row r="71" spans="1:38" s="23" customFormat="1" x14ac:dyDescent="0.35">
      <c r="A71" s="23" t="s">
        <v>93</v>
      </c>
      <c r="B71" s="24">
        <v>1</v>
      </c>
      <c r="C71" s="25">
        <v>771032</v>
      </c>
      <c r="D71" s="25">
        <v>772716</v>
      </c>
      <c r="E71" s="25">
        <v>772195</v>
      </c>
      <c r="F71" s="25">
        <v>773826</v>
      </c>
      <c r="G71" s="25">
        <v>773388</v>
      </c>
      <c r="H71" s="25">
        <v>747901.04</v>
      </c>
      <c r="I71" s="25">
        <v>789317</v>
      </c>
      <c r="J71" s="25">
        <v>789531</v>
      </c>
      <c r="K71" s="25">
        <v>792650</v>
      </c>
      <c r="L71" s="25">
        <v>801873.28</v>
      </c>
      <c r="M71" s="25">
        <v>797604</v>
      </c>
      <c r="N71" s="25">
        <v>779580</v>
      </c>
      <c r="O71" s="26">
        <v>805395</v>
      </c>
      <c r="P71" s="25">
        <v>803162</v>
      </c>
      <c r="Q71" s="25">
        <v>802071</v>
      </c>
      <c r="R71" s="25">
        <v>778156</v>
      </c>
      <c r="S71" s="33">
        <v>798048</v>
      </c>
      <c r="T71" s="25">
        <v>799558</v>
      </c>
      <c r="U71" s="25">
        <v>777388</v>
      </c>
      <c r="V71" s="25">
        <v>782115</v>
      </c>
      <c r="W71" s="25">
        <v>775376</v>
      </c>
      <c r="X71" s="25">
        <v>798118</v>
      </c>
      <c r="Y71" s="25">
        <v>801504</v>
      </c>
      <c r="Z71" s="25">
        <v>796908</v>
      </c>
      <c r="AA71" s="25">
        <v>775032</v>
      </c>
      <c r="AB71" s="25">
        <v>841802</v>
      </c>
      <c r="AC71" s="25">
        <v>813011</v>
      </c>
      <c r="AD71" s="25">
        <v>868849</v>
      </c>
      <c r="AE71" s="25">
        <v>816132</v>
      </c>
      <c r="AF71" s="25">
        <v>860667.3600000001</v>
      </c>
      <c r="AG71" s="25">
        <v>854966</v>
      </c>
      <c r="AH71" s="25">
        <v>812903</v>
      </c>
      <c r="AI71" s="25">
        <v>819544</v>
      </c>
      <c r="AJ71" s="25">
        <v>872277</v>
      </c>
      <c r="AK71" s="25">
        <v>790532.64</v>
      </c>
      <c r="AL71" s="25">
        <v>883536.48</v>
      </c>
    </row>
    <row r="72" spans="1:38" s="23" customFormat="1" x14ac:dyDescent="0.35">
      <c r="A72" s="23" t="s">
        <v>73</v>
      </c>
      <c r="B72" s="24">
        <v>1</v>
      </c>
      <c r="C72" s="25">
        <v>744225</v>
      </c>
      <c r="D72" s="25">
        <v>899127</v>
      </c>
      <c r="E72" s="25">
        <v>1200155</v>
      </c>
      <c r="F72" s="25">
        <v>1443814</v>
      </c>
      <c r="G72" s="25">
        <v>861278</v>
      </c>
      <c r="H72" s="25">
        <v>721898.25</v>
      </c>
      <c r="I72" s="25">
        <v>907061</v>
      </c>
      <c r="J72" s="25">
        <v>767578</v>
      </c>
      <c r="K72" s="25">
        <v>1385343</v>
      </c>
      <c r="L72" s="25">
        <v>773994</v>
      </c>
      <c r="M72" s="25">
        <v>1421264</v>
      </c>
      <c r="N72" s="25">
        <v>1005615</v>
      </c>
      <c r="O72" s="26">
        <v>744225</v>
      </c>
      <c r="P72" s="25">
        <v>1098362</v>
      </c>
      <c r="Q72" s="25">
        <v>1226607</v>
      </c>
      <c r="R72" s="25">
        <v>945049</v>
      </c>
      <c r="S72" s="33">
        <v>1260539</v>
      </c>
      <c r="T72" s="25">
        <v>1224647</v>
      </c>
      <c r="U72" s="25">
        <v>868153</v>
      </c>
      <c r="V72" s="25">
        <v>833653</v>
      </c>
      <c r="W72" s="25">
        <v>911548</v>
      </c>
      <c r="X72" s="25">
        <v>856925</v>
      </c>
      <c r="Y72" s="25">
        <v>1204094</v>
      </c>
      <c r="Z72" s="25">
        <v>1138917</v>
      </c>
      <c r="AA72" s="25">
        <v>1472327</v>
      </c>
      <c r="AB72" s="25">
        <v>1034686</v>
      </c>
      <c r="AC72" s="25">
        <v>925504</v>
      </c>
      <c r="AD72" s="25">
        <v>1631779</v>
      </c>
      <c r="AE72" s="25">
        <v>1163965</v>
      </c>
      <c r="AF72" s="25">
        <v>1011818.2800000001</v>
      </c>
      <c r="AG72" s="25">
        <v>1615855</v>
      </c>
      <c r="AH72" s="25">
        <v>912729</v>
      </c>
      <c r="AI72" s="25">
        <v>843956</v>
      </c>
      <c r="AJ72" s="25">
        <v>1554105</v>
      </c>
      <c r="AK72" s="25">
        <v>1501773.54</v>
      </c>
      <c r="AL72" s="25">
        <v>1678452.7799999998</v>
      </c>
    </row>
    <row r="73" spans="1:38" x14ac:dyDescent="0.35">
      <c r="A73" s="19" t="s">
        <v>67</v>
      </c>
      <c r="B73" s="20">
        <v>1</v>
      </c>
      <c r="C73" s="21">
        <v>831745</v>
      </c>
      <c r="D73" s="21">
        <v>882480</v>
      </c>
      <c r="E73" s="21">
        <v>910233</v>
      </c>
      <c r="F73" s="21">
        <v>901034</v>
      </c>
      <c r="G73" s="21">
        <v>906511</v>
      </c>
      <c r="H73" s="21">
        <v>806792.65</v>
      </c>
      <c r="I73" s="21">
        <v>886951</v>
      </c>
      <c r="J73" s="21">
        <v>876508</v>
      </c>
      <c r="K73" s="21">
        <v>933600</v>
      </c>
      <c r="L73" s="21">
        <v>865014.8</v>
      </c>
      <c r="M73" s="21">
        <v>887160</v>
      </c>
      <c r="N73" s="21">
        <v>931061</v>
      </c>
      <c r="O73" s="22">
        <v>861745</v>
      </c>
      <c r="P73" s="21">
        <v>901780</v>
      </c>
      <c r="Q73" s="21">
        <v>863197</v>
      </c>
      <c r="R73" s="21">
        <v>898721</v>
      </c>
      <c r="S73" s="34">
        <v>920803</v>
      </c>
      <c r="T73" s="21">
        <v>887131</v>
      </c>
      <c r="U73" s="21">
        <v>867382</v>
      </c>
      <c r="V73" s="21">
        <v>882536</v>
      </c>
      <c r="W73" s="21">
        <v>930678</v>
      </c>
      <c r="X73" s="21">
        <v>862169</v>
      </c>
      <c r="Y73" s="21">
        <v>878022</v>
      </c>
      <c r="Z73" s="21">
        <v>909756</v>
      </c>
      <c r="AA73" s="21">
        <v>938211</v>
      </c>
      <c r="AB73" s="21">
        <v>924183</v>
      </c>
      <c r="AC73" s="21">
        <v>925112</v>
      </c>
      <c r="AD73" s="21">
        <v>1000479</v>
      </c>
      <c r="AE73" s="21">
        <v>963951</v>
      </c>
      <c r="AF73" s="21">
        <v>1033052.5800000001</v>
      </c>
      <c r="AG73" s="21">
        <v>1008666</v>
      </c>
      <c r="AH73" s="21">
        <v>907665</v>
      </c>
      <c r="AI73" s="21">
        <v>864160</v>
      </c>
      <c r="AJ73" s="21">
        <v>931076</v>
      </c>
      <c r="AK73" s="21">
        <v>956975.22</v>
      </c>
      <c r="AL73" s="21">
        <v>1069560.5399999998</v>
      </c>
    </row>
    <row r="74" spans="1:38" x14ac:dyDescent="0.35">
      <c r="A74" s="19" t="s">
        <v>85</v>
      </c>
      <c r="B74" s="20">
        <v>1</v>
      </c>
      <c r="C74" s="21">
        <v>399887</v>
      </c>
      <c r="D74" s="21">
        <v>504211</v>
      </c>
      <c r="E74" s="21">
        <v>531871</v>
      </c>
      <c r="F74" s="21">
        <v>465046</v>
      </c>
      <c r="G74" s="21">
        <v>493122</v>
      </c>
      <c r="H74" s="21">
        <v>387890.39</v>
      </c>
      <c r="I74" s="21">
        <v>540646</v>
      </c>
      <c r="J74" s="21">
        <v>429016</v>
      </c>
      <c r="K74" s="21">
        <v>500478</v>
      </c>
      <c r="L74" s="21">
        <v>415882.48000000004</v>
      </c>
      <c r="M74" s="21">
        <v>537529</v>
      </c>
      <c r="N74" s="21">
        <v>519803</v>
      </c>
      <c r="O74" s="22">
        <v>399887</v>
      </c>
      <c r="P74" s="21">
        <v>445500</v>
      </c>
      <c r="Q74" s="21">
        <v>522800</v>
      </c>
      <c r="R74" s="21">
        <v>527485</v>
      </c>
      <c r="S74" s="34">
        <v>460816</v>
      </c>
      <c r="T74" s="21">
        <v>418552</v>
      </c>
      <c r="U74" s="21">
        <v>509547</v>
      </c>
      <c r="V74" s="21">
        <v>530729</v>
      </c>
      <c r="W74" s="21">
        <v>455420</v>
      </c>
      <c r="X74" s="21">
        <v>447318</v>
      </c>
      <c r="Y74" s="21">
        <v>430144</v>
      </c>
      <c r="Z74" s="21">
        <v>487826</v>
      </c>
      <c r="AA74" s="21">
        <v>551623</v>
      </c>
      <c r="AB74" s="21">
        <v>580402</v>
      </c>
      <c r="AC74" s="21">
        <v>554133</v>
      </c>
      <c r="AD74" s="21">
        <v>616418</v>
      </c>
      <c r="AE74" s="21">
        <v>586551</v>
      </c>
      <c r="AF74" s="21">
        <v>505516.20000000007</v>
      </c>
      <c r="AG74" s="21">
        <v>427465</v>
      </c>
      <c r="AH74" s="21">
        <v>492672</v>
      </c>
      <c r="AI74" s="21">
        <v>540748</v>
      </c>
      <c r="AJ74" s="21">
        <v>422631</v>
      </c>
      <c r="AK74" s="21">
        <v>562655.46</v>
      </c>
      <c r="AL74" s="21">
        <v>628850.22</v>
      </c>
    </row>
    <row r="75" spans="1:38" x14ac:dyDescent="0.35">
      <c r="A75" s="19" t="s">
        <v>86</v>
      </c>
      <c r="B75" s="20">
        <v>1</v>
      </c>
      <c r="C75" s="21">
        <v>600316</v>
      </c>
      <c r="D75" s="21">
        <v>665880</v>
      </c>
      <c r="E75" s="21">
        <v>663778</v>
      </c>
      <c r="F75" s="21">
        <v>617111</v>
      </c>
      <c r="G75" s="21">
        <v>606528</v>
      </c>
      <c r="H75" s="21">
        <v>582306.52</v>
      </c>
      <c r="I75" s="21">
        <v>663974</v>
      </c>
      <c r="J75" s="21">
        <v>649029</v>
      </c>
      <c r="K75" s="21">
        <v>620955</v>
      </c>
      <c r="L75" s="21">
        <v>624328.64</v>
      </c>
      <c r="M75" s="21">
        <v>682344</v>
      </c>
      <c r="N75" s="21">
        <v>671108</v>
      </c>
      <c r="O75" s="22">
        <v>610316</v>
      </c>
      <c r="P75" s="21">
        <v>617521</v>
      </c>
      <c r="Q75" s="21">
        <v>612244</v>
      </c>
      <c r="R75" s="21">
        <v>665147</v>
      </c>
      <c r="S75" s="34">
        <v>637721</v>
      </c>
      <c r="T75" s="21">
        <v>631078</v>
      </c>
      <c r="U75" s="21">
        <v>656867</v>
      </c>
      <c r="V75" s="21">
        <v>681110</v>
      </c>
      <c r="W75" s="21">
        <v>614505</v>
      </c>
      <c r="X75" s="21">
        <v>651670</v>
      </c>
      <c r="Y75" s="21">
        <v>656741</v>
      </c>
      <c r="Z75" s="21">
        <v>638740</v>
      </c>
      <c r="AA75" s="21">
        <v>683015</v>
      </c>
      <c r="AB75" s="21">
        <v>734554</v>
      </c>
      <c r="AC75" s="21">
        <v>735410</v>
      </c>
      <c r="AD75" s="21">
        <v>758995</v>
      </c>
      <c r="AE75" s="21">
        <v>667896</v>
      </c>
      <c r="AF75" s="21">
        <v>682100.55</v>
      </c>
      <c r="AG75" s="21">
        <v>762803</v>
      </c>
      <c r="AH75" s="21">
        <v>634907</v>
      </c>
      <c r="AI75" s="21">
        <v>629647</v>
      </c>
      <c r="AJ75" s="21">
        <v>713096</v>
      </c>
      <c r="AK75" s="21">
        <v>696675.3</v>
      </c>
      <c r="AL75" s="21">
        <v>778637.1</v>
      </c>
    </row>
    <row r="76" spans="1:38" x14ac:dyDescent="0.35">
      <c r="A76" s="19" t="s">
        <v>87</v>
      </c>
      <c r="B76" s="20">
        <v>1</v>
      </c>
      <c r="C76" s="21">
        <v>214148</v>
      </c>
      <c r="D76" s="21">
        <v>340982</v>
      </c>
      <c r="E76" s="21">
        <v>236645</v>
      </c>
      <c r="F76" s="21">
        <v>510367</v>
      </c>
      <c r="G76" s="21">
        <v>379939</v>
      </c>
      <c r="H76" s="21">
        <v>207723.56</v>
      </c>
      <c r="I76" s="21">
        <v>468014</v>
      </c>
      <c r="J76" s="21">
        <v>287411</v>
      </c>
      <c r="K76" s="21">
        <v>283735</v>
      </c>
      <c r="L76" s="21">
        <v>222713.92</v>
      </c>
      <c r="M76" s="21">
        <v>362353</v>
      </c>
      <c r="N76" s="21">
        <v>467490</v>
      </c>
      <c r="O76" s="22">
        <v>212148</v>
      </c>
      <c r="P76" s="21">
        <v>226205</v>
      </c>
      <c r="Q76" s="21">
        <v>250659</v>
      </c>
      <c r="R76" s="21">
        <v>256871</v>
      </c>
      <c r="S76" s="34">
        <v>348051</v>
      </c>
      <c r="T76" s="21">
        <v>563860</v>
      </c>
      <c r="U76" s="21">
        <v>306931</v>
      </c>
      <c r="V76" s="21">
        <v>339571</v>
      </c>
      <c r="W76" s="21">
        <v>510348</v>
      </c>
      <c r="X76" s="21">
        <v>517786</v>
      </c>
      <c r="Y76" s="21">
        <v>425361</v>
      </c>
      <c r="Z76" s="21">
        <v>343467</v>
      </c>
      <c r="AA76" s="21">
        <v>566537</v>
      </c>
      <c r="AB76" s="21">
        <v>516164</v>
      </c>
      <c r="AC76" s="21">
        <v>615172</v>
      </c>
      <c r="AD76" s="21">
        <v>634234</v>
      </c>
      <c r="AE76" s="21">
        <v>635746</v>
      </c>
      <c r="AF76" s="21">
        <v>566486.28</v>
      </c>
      <c r="AG76" s="21">
        <v>422793</v>
      </c>
      <c r="AH76" s="21">
        <v>239887</v>
      </c>
      <c r="AI76" s="21">
        <v>613096</v>
      </c>
      <c r="AJ76" s="21">
        <v>235890</v>
      </c>
      <c r="AK76" s="21">
        <v>577867.74</v>
      </c>
      <c r="AL76" s="21">
        <v>645852.17999999993</v>
      </c>
    </row>
    <row r="77" spans="1:38" x14ac:dyDescent="0.35">
      <c r="A77" s="19" t="s">
        <v>88</v>
      </c>
      <c r="B77" s="20">
        <v>1</v>
      </c>
      <c r="C77" s="21">
        <v>2690391</v>
      </c>
      <c r="D77" s="21">
        <v>2733189</v>
      </c>
      <c r="E77" s="21">
        <v>2734071</v>
      </c>
      <c r="F77" s="21">
        <v>2930652</v>
      </c>
      <c r="G77" s="21">
        <v>3172743</v>
      </c>
      <c r="H77" s="21">
        <v>2609679.27</v>
      </c>
      <c r="I77" s="21">
        <v>3265576</v>
      </c>
      <c r="J77" s="21">
        <v>3064055</v>
      </c>
      <c r="K77" s="21">
        <v>2969542</v>
      </c>
      <c r="L77" s="21">
        <v>2798006.64</v>
      </c>
      <c r="M77" s="21">
        <v>3126434</v>
      </c>
      <c r="N77" s="21">
        <v>2987396</v>
      </c>
      <c r="O77" s="22">
        <v>2890591</v>
      </c>
      <c r="P77" s="21">
        <v>3157990</v>
      </c>
      <c r="Q77" s="21">
        <v>3017795</v>
      </c>
      <c r="R77" s="21">
        <v>2960203</v>
      </c>
      <c r="S77" s="34">
        <v>3180671</v>
      </c>
      <c r="T77" s="21">
        <v>3182193</v>
      </c>
      <c r="U77" s="21">
        <v>3151608</v>
      </c>
      <c r="V77" s="21">
        <v>3014633</v>
      </c>
      <c r="W77" s="21">
        <v>2972866</v>
      </c>
      <c r="X77" s="21">
        <v>3149264</v>
      </c>
      <c r="Y77" s="21">
        <v>3145204</v>
      </c>
      <c r="Z77" s="21">
        <v>3020761</v>
      </c>
      <c r="AA77" s="21">
        <v>3267629</v>
      </c>
      <c r="AB77" s="21">
        <v>3602268</v>
      </c>
      <c r="AC77" s="21">
        <v>3577933</v>
      </c>
      <c r="AD77" s="21">
        <v>3218973</v>
      </c>
      <c r="AE77" s="21">
        <v>3617209</v>
      </c>
      <c r="AF77" s="21">
        <v>3299881.2600000002</v>
      </c>
      <c r="AG77" s="21">
        <v>3504151</v>
      </c>
      <c r="AH77" s="21">
        <v>3559789</v>
      </c>
      <c r="AI77" s="21">
        <v>3145902</v>
      </c>
      <c r="AJ77" s="21">
        <v>3251685</v>
      </c>
      <c r="AK77" s="21">
        <v>3332981.58</v>
      </c>
      <c r="AL77" s="21">
        <v>3725097.0599999996</v>
      </c>
    </row>
    <row r="78" spans="1:38" x14ac:dyDescent="0.35">
      <c r="A78" s="19" t="s">
        <v>90</v>
      </c>
      <c r="B78" s="20">
        <v>1</v>
      </c>
      <c r="C78" s="21">
        <v>864423</v>
      </c>
      <c r="D78" s="21">
        <v>881312</v>
      </c>
      <c r="E78" s="21">
        <v>905372</v>
      </c>
      <c r="F78" s="21">
        <v>931642</v>
      </c>
      <c r="G78" s="21">
        <v>934628</v>
      </c>
      <c r="H78" s="21">
        <v>838490.30999999994</v>
      </c>
      <c r="I78" s="21">
        <v>926314</v>
      </c>
      <c r="J78" s="21">
        <v>885942</v>
      </c>
      <c r="K78" s="21">
        <v>905715</v>
      </c>
      <c r="L78" s="21">
        <v>898999.92</v>
      </c>
      <c r="M78" s="21">
        <v>915200</v>
      </c>
      <c r="N78" s="21">
        <v>893752</v>
      </c>
      <c r="O78" s="22">
        <v>874423</v>
      </c>
      <c r="P78" s="21">
        <v>902835</v>
      </c>
      <c r="Q78" s="21">
        <v>924101</v>
      </c>
      <c r="R78" s="21">
        <v>895131</v>
      </c>
      <c r="S78" s="34">
        <v>893084</v>
      </c>
      <c r="T78" s="21">
        <v>908167</v>
      </c>
      <c r="U78" s="21">
        <v>901345</v>
      </c>
      <c r="V78" s="21">
        <v>920688</v>
      </c>
      <c r="W78" s="21">
        <v>885292</v>
      </c>
      <c r="X78" s="21">
        <v>931206</v>
      </c>
      <c r="Y78" s="21">
        <v>903760</v>
      </c>
      <c r="Z78" s="21">
        <v>932381</v>
      </c>
      <c r="AA78" s="21">
        <v>935121</v>
      </c>
      <c r="AB78" s="21">
        <v>884917</v>
      </c>
      <c r="AC78" s="21">
        <v>905543</v>
      </c>
      <c r="AD78" s="21">
        <v>885192</v>
      </c>
      <c r="AE78" s="21">
        <v>985128</v>
      </c>
      <c r="AF78" s="21">
        <v>982674.12000000011</v>
      </c>
      <c r="AG78" s="21">
        <v>991729</v>
      </c>
      <c r="AH78" s="21">
        <v>990464</v>
      </c>
      <c r="AI78" s="21">
        <v>972843</v>
      </c>
      <c r="AJ78" s="21">
        <v>933261</v>
      </c>
      <c r="AK78" s="21">
        <v>953823.42</v>
      </c>
      <c r="AL78" s="21">
        <v>1066037.94</v>
      </c>
    </row>
    <row r="79" spans="1:38" x14ac:dyDescent="0.35">
      <c r="A79" s="19" t="s">
        <v>74</v>
      </c>
      <c r="B79" s="20">
        <v>1</v>
      </c>
      <c r="C79" s="21">
        <v>6526222</v>
      </c>
      <c r="D79" s="21">
        <v>6557131</v>
      </c>
      <c r="E79" s="21">
        <v>6583557</v>
      </c>
      <c r="F79" s="21">
        <v>6574145</v>
      </c>
      <c r="G79" s="21">
        <v>6633385</v>
      </c>
      <c r="H79" s="21">
        <v>6330435.3399999999</v>
      </c>
      <c r="I79" s="21">
        <v>6785628</v>
      </c>
      <c r="J79" s="21">
        <v>7028514</v>
      </c>
      <c r="K79" s="21">
        <v>6909257</v>
      </c>
      <c r="L79" s="21">
        <v>6787270.8799999999</v>
      </c>
      <c r="M79" s="21">
        <v>6949963</v>
      </c>
      <c r="N79" s="21">
        <v>6867269</v>
      </c>
      <c r="O79" s="22">
        <v>7224245</v>
      </c>
      <c r="P79" s="21">
        <v>7019031</v>
      </c>
      <c r="Q79" s="21">
        <v>7096274</v>
      </c>
      <c r="R79" s="21">
        <v>7174036</v>
      </c>
      <c r="S79" s="34">
        <v>6870815</v>
      </c>
      <c r="T79" s="21">
        <v>7007006</v>
      </c>
      <c r="U79" s="21">
        <v>7216441</v>
      </c>
      <c r="V79" s="21">
        <v>6773131</v>
      </c>
      <c r="W79" s="21">
        <v>6982025</v>
      </c>
      <c r="X79" s="21">
        <v>6890803</v>
      </c>
      <c r="Y79" s="21">
        <v>7051715</v>
      </c>
      <c r="Z79" s="21">
        <v>7012304</v>
      </c>
      <c r="AA79" s="21">
        <v>6666222</v>
      </c>
      <c r="AB79" s="21">
        <v>7494320</v>
      </c>
      <c r="AC79" s="21">
        <v>7581039</v>
      </c>
      <c r="AD79" s="21">
        <v>7279347</v>
      </c>
      <c r="AE79" s="21">
        <v>7218961</v>
      </c>
      <c r="AF79" s="21">
        <v>7750047.7500000009</v>
      </c>
      <c r="AG79" s="21">
        <v>7370982</v>
      </c>
      <c r="AH79" s="21">
        <v>7382836</v>
      </c>
      <c r="AI79" s="21">
        <v>7591027</v>
      </c>
      <c r="AJ79" s="21">
        <v>7394643</v>
      </c>
      <c r="AK79" s="21">
        <v>6799546.4400000004</v>
      </c>
      <c r="AL79" s="21">
        <v>7599493.0799999991</v>
      </c>
    </row>
    <row r="80" spans="1:38" x14ac:dyDescent="0.35">
      <c r="A80" s="19" t="s">
        <v>75</v>
      </c>
      <c r="B80" s="20">
        <v>1</v>
      </c>
      <c r="C80" s="21">
        <v>2861218</v>
      </c>
      <c r="D80" s="21">
        <v>2922790</v>
      </c>
      <c r="E80" s="21">
        <v>2960534</v>
      </c>
      <c r="F80" s="21">
        <v>2956254</v>
      </c>
      <c r="G80" s="21">
        <v>2885986</v>
      </c>
      <c r="H80" s="21">
        <v>2775381.46</v>
      </c>
      <c r="I80" s="21">
        <v>2977991</v>
      </c>
      <c r="J80" s="21">
        <v>2987232</v>
      </c>
      <c r="K80" s="21">
        <v>3014602</v>
      </c>
      <c r="L80" s="21">
        <v>2975666.72</v>
      </c>
      <c r="M80" s="21">
        <v>2971026</v>
      </c>
      <c r="N80" s="21">
        <v>3016830</v>
      </c>
      <c r="O80" s="22">
        <v>3026598</v>
      </c>
      <c r="P80" s="21">
        <v>2973468</v>
      </c>
      <c r="Q80" s="21">
        <v>2991569</v>
      </c>
      <c r="R80" s="21">
        <v>3010127</v>
      </c>
      <c r="S80" s="34">
        <v>2987767</v>
      </c>
      <c r="T80" s="21">
        <v>2989002</v>
      </c>
      <c r="U80" s="21">
        <v>2980177</v>
      </c>
      <c r="V80" s="21">
        <v>2967325</v>
      </c>
      <c r="W80" s="21">
        <v>2992348</v>
      </c>
      <c r="X80" s="21">
        <v>2970263</v>
      </c>
      <c r="Y80" s="21">
        <v>2989578</v>
      </c>
      <c r="Z80" s="21">
        <v>2995842</v>
      </c>
      <c r="AA80" s="21">
        <v>2961218</v>
      </c>
      <c r="AB80" s="21">
        <v>3265735</v>
      </c>
      <c r="AC80" s="21">
        <v>3047472</v>
      </c>
      <c r="AD80" s="21">
        <v>3196065</v>
      </c>
      <c r="AE80" s="21">
        <v>3077229</v>
      </c>
      <c r="AF80" s="21">
        <v>3321506.2800000003</v>
      </c>
      <c r="AG80" s="21">
        <v>3165666</v>
      </c>
      <c r="AH80" s="21">
        <v>3190570</v>
      </c>
      <c r="AI80" s="21">
        <v>3174433</v>
      </c>
      <c r="AJ80" s="21">
        <v>3120146</v>
      </c>
      <c r="AK80" s="21">
        <v>3020442.36</v>
      </c>
      <c r="AL80" s="21">
        <v>3375788.5199999996</v>
      </c>
    </row>
    <row r="81" spans="1:38" x14ac:dyDescent="0.35">
      <c r="A81" s="19" t="s">
        <v>76</v>
      </c>
      <c r="B81" s="20">
        <v>1</v>
      </c>
      <c r="C81" s="21">
        <v>381534</v>
      </c>
      <c r="D81" s="21">
        <v>394695</v>
      </c>
      <c r="E81" s="21">
        <v>433492</v>
      </c>
      <c r="F81" s="21">
        <v>426215</v>
      </c>
      <c r="G81" s="21">
        <v>412884</v>
      </c>
      <c r="H81" s="21">
        <v>370087.98</v>
      </c>
      <c r="I81" s="21">
        <v>383036</v>
      </c>
      <c r="J81" s="21">
        <v>398050</v>
      </c>
      <c r="K81" s="21">
        <v>410030</v>
      </c>
      <c r="L81" s="21">
        <v>396795.36</v>
      </c>
      <c r="M81" s="21">
        <v>419035</v>
      </c>
      <c r="N81" s="21">
        <v>411317</v>
      </c>
      <c r="O81" s="22">
        <v>381534</v>
      </c>
      <c r="P81" s="21">
        <v>421878</v>
      </c>
      <c r="Q81" s="21">
        <v>451913</v>
      </c>
      <c r="R81" s="21">
        <v>399058</v>
      </c>
      <c r="S81" s="34">
        <v>409942</v>
      </c>
      <c r="T81" s="21">
        <v>416957</v>
      </c>
      <c r="U81" s="21">
        <v>411306</v>
      </c>
      <c r="V81" s="21">
        <v>415676</v>
      </c>
      <c r="W81" s="21">
        <v>424117</v>
      </c>
      <c r="X81" s="21">
        <v>441323</v>
      </c>
      <c r="Y81" s="21">
        <v>396831</v>
      </c>
      <c r="Z81" s="21">
        <v>393351</v>
      </c>
      <c r="AA81" s="21">
        <v>453077</v>
      </c>
      <c r="AB81" s="21">
        <v>503188</v>
      </c>
      <c r="AC81" s="21">
        <v>419905</v>
      </c>
      <c r="AD81" s="21">
        <v>481763</v>
      </c>
      <c r="AE81" s="21">
        <v>499821</v>
      </c>
      <c r="AF81" s="21">
        <v>470769.87000000005</v>
      </c>
      <c r="AG81" s="21">
        <v>441185</v>
      </c>
      <c r="AH81" s="21">
        <v>387647</v>
      </c>
      <c r="AI81" s="21">
        <v>502458</v>
      </c>
      <c r="AJ81" s="21">
        <v>500840</v>
      </c>
      <c r="AK81" s="21">
        <v>462138.54</v>
      </c>
      <c r="AL81" s="21">
        <v>516507.77999999997</v>
      </c>
    </row>
    <row r="82" spans="1:38" x14ac:dyDescent="0.35">
      <c r="A82" s="19" t="s">
        <v>77</v>
      </c>
      <c r="B82" s="20">
        <v>1</v>
      </c>
      <c r="C82" s="21">
        <v>23334</v>
      </c>
      <c r="D82" s="21">
        <v>23334</v>
      </c>
      <c r="E82" s="21">
        <v>23334</v>
      </c>
      <c r="F82" s="21">
        <v>23334</v>
      </c>
      <c r="G82" s="21">
        <v>23334</v>
      </c>
      <c r="H82" s="21">
        <v>22633.98</v>
      </c>
      <c r="I82" s="21">
        <v>52029</v>
      </c>
      <c r="J82" s="21">
        <v>39120</v>
      </c>
      <c r="K82" s="21">
        <v>36083</v>
      </c>
      <c r="L82" s="21">
        <v>24267.360000000001</v>
      </c>
      <c r="M82" s="21">
        <v>28006</v>
      </c>
      <c r="N82" s="21">
        <v>29175</v>
      </c>
      <c r="O82" s="22">
        <v>54134</v>
      </c>
      <c r="P82" s="21">
        <v>37927</v>
      </c>
      <c r="Q82" s="21">
        <v>49147</v>
      </c>
      <c r="R82" s="21">
        <v>45470</v>
      </c>
      <c r="S82" s="34">
        <v>39596</v>
      </c>
      <c r="T82" s="21">
        <v>41354</v>
      </c>
      <c r="U82" s="21">
        <v>25893</v>
      </c>
      <c r="V82" s="21">
        <v>34095</v>
      </c>
      <c r="W82" s="21">
        <v>44563</v>
      </c>
      <c r="X82" s="21">
        <v>47768</v>
      </c>
      <c r="Y82" s="21">
        <v>28343</v>
      </c>
      <c r="Z82" s="21">
        <v>43677</v>
      </c>
      <c r="AA82" s="21">
        <v>23334</v>
      </c>
      <c r="AB82" s="21">
        <v>36896</v>
      </c>
      <c r="AC82" s="21">
        <v>40330</v>
      </c>
      <c r="AD82" s="21">
        <v>37603</v>
      </c>
      <c r="AE82" s="21">
        <v>36128</v>
      </c>
      <c r="AF82" s="21">
        <v>49464.930000000008</v>
      </c>
      <c r="AG82" s="21">
        <v>36311</v>
      </c>
      <c r="AH82" s="21">
        <v>51262</v>
      </c>
      <c r="AI82" s="21">
        <v>40284</v>
      </c>
      <c r="AJ82" s="21">
        <v>52388</v>
      </c>
      <c r="AK82" s="21">
        <v>23800.68</v>
      </c>
      <c r="AL82" s="21">
        <v>26600.76</v>
      </c>
    </row>
    <row r="83" spans="1:38" x14ac:dyDescent="0.35">
      <c r="A83" s="19" t="s">
        <v>78</v>
      </c>
      <c r="B83" s="20">
        <v>1</v>
      </c>
      <c r="C83" s="21">
        <v>556876</v>
      </c>
      <c r="D83" s="21">
        <v>593352</v>
      </c>
      <c r="E83" s="21">
        <v>590918</v>
      </c>
      <c r="F83" s="21">
        <v>613787</v>
      </c>
      <c r="G83" s="21">
        <v>578269</v>
      </c>
      <c r="H83" s="21">
        <v>540169.72</v>
      </c>
      <c r="I83" s="21">
        <v>559638</v>
      </c>
      <c r="J83" s="21">
        <v>572537</v>
      </c>
      <c r="K83" s="21">
        <v>603304</v>
      </c>
      <c r="L83" s="21">
        <v>579151.04</v>
      </c>
      <c r="M83" s="21">
        <v>585711</v>
      </c>
      <c r="N83" s="21">
        <v>576929</v>
      </c>
      <c r="O83" s="22">
        <v>556876</v>
      </c>
      <c r="P83" s="21">
        <v>568307</v>
      </c>
      <c r="Q83" s="21">
        <v>577252</v>
      </c>
      <c r="R83" s="21">
        <v>560208</v>
      </c>
      <c r="S83" s="34">
        <v>597751</v>
      </c>
      <c r="T83" s="21">
        <v>568906</v>
      </c>
      <c r="U83" s="21">
        <v>566306</v>
      </c>
      <c r="V83" s="21">
        <v>597244</v>
      </c>
      <c r="W83" s="21">
        <v>573149</v>
      </c>
      <c r="X83" s="21">
        <v>606023</v>
      </c>
      <c r="Y83" s="21">
        <v>574044</v>
      </c>
      <c r="Z83" s="21">
        <v>567117</v>
      </c>
      <c r="AA83" s="21">
        <v>618887</v>
      </c>
      <c r="AB83" s="21">
        <v>604368</v>
      </c>
      <c r="AC83" s="21">
        <v>574065</v>
      </c>
      <c r="AD83" s="21">
        <v>637955</v>
      </c>
      <c r="AE83" s="21">
        <v>620955</v>
      </c>
      <c r="AF83" s="21">
        <v>636195.39</v>
      </c>
      <c r="AG83" s="21">
        <v>570908</v>
      </c>
      <c r="AH83" s="21">
        <v>557408</v>
      </c>
      <c r="AI83" s="21">
        <v>641118</v>
      </c>
      <c r="AJ83" s="21">
        <v>594407</v>
      </c>
      <c r="AK83" s="21">
        <v>631264.74</v>
      </c>
      <c r="AL83" s="21">
        <v>705531.17999999993</v>
      </c>
    </row>
    <row r="84" spans="1:38" x14ac:dyDescent="0.35">
      <c r="A84" s="19" t="s">
        <v>79</v>
      </c>
      <c r="B84" s="20">
        <v>1</v>
      </c>
      <c r="C84" s="21">
        <v>521118</v>
      </c>
      <c r="D84" s="21">
        <v>599949</v>
      </c>
      <c r="E84" s="21">
        <v>656267</v>
      </c>
      <c r="F84" s="21">
        <v>671327</v>
      </c>
      <c r="G84" s="21">
        <v>538009</v>
      </c>
      <c r="H84" s="21">
        <v>505484.45999999996</v>
      </c>
      <c r="I84" s="21">
        <v>634447</v>
      </c>
      <c r="J84" s="21">
        <v>629965</v>
      </c>
      <c r="K84" s="21">
        <v>682820</v>
      </c>
      <c r="L84" s="21">
        <v>541962.72</v>
      </c>
      <c r="M84" s="21">
        <v>650722</v>
      </c>
      <c r="N84" s="21">
        <v>591342</v>
      </c>
      <c r="O84" s="22">
        <v>521118</v>
      </c>
      <c r="P84" s="21">
        <v>547694</v>
      </c>
      <c r="Q84" s="21">
        <v>563048</v>
      </c>
      <c r="R84" s="21">
        <v>689326</v>
      </c>
      <c r="S84" s="34">
        <v>532811</v>
      </c>
      <c r="T84" s="21">
        <v>646072</v>
      </c>
      <c r="U84" s="21">
        <v>691226</v>
      </c>
      <c r="V84" s="21">
        <v>561009</v>
      </c>
      <c r="W84" s="21">
        <v>705300</v>
      </c>
      <c r="X84" s="21">
        <v>608927</v>
      </c>
      <c r="Y84" s="21">
        <v>684406</v>
      </c>
      <c r="Z84" s="21">
        <v>572992</v>
      </c>
      <c r="AA84" s="21">
        <v>758123</v>
      </c>
      <c r="AB84" s="21">
        <v>817919</v>
      </c>
      <c r="AC84" s="21">
        <v>750141</v>
      </c>
      <c r="AD84" s="21">
        <v>862358</v>
      </c>
      <c r="AE84" s="21">
        <v>755450</v>
      </c>
      <c r="AF84" s="21">
        <v>782883.00000000012</v>
      </c>
      <c r="AG84" s="21">
        <v>593534</v>
      </c>
      <c r="AH84" s="21">
        <v>662604</v>
      </c>
      <c r="AI84" s="21">
        <v>761427</v>
      </c>
      <c r="AJ84" s="21">
        <v>824290</v>
      </c>
      <c r="AK84" s="21">
        <v>773285.46</v>
      </c>
      <c r="AL84" s="21">
        <v>864260.22</v>
      </c>
    </row>
    <row r="85" spans="1:38" x14ac:dyDescent="0.35">
      <c r="A85" s="19" t="s">
        <v>68</v>
      </c>
      <c r="B85" s="20">
        <v>1</v>
      </c>
      <c r="C85" s="34">
        <v>7022334</v>
      </c>
      <c r="D85" s="34">
        <v>7593588</v>
      </c>
      <c r="E85" s="34">
        <v>7785480</v>
      </c>
      <c r="F85" s="34">
        <v>7473304</v>
      </c>
      <c r="G85" s="34">
        <v>7573516</v>
      </c>
      <c r="H85" s="34">
        <v>6811663.9799999995</v>
      </c>
      <c r="I85" s="34">
        <v>7678908</v>
      </c>
      <c r="J85" s="34">
        <v>7266727</v>
      </c>
      <c r="K85" s="34">
        <v>7335540</v>
      </c>
      <c r="L85" s="34">
        <v>7303227.3600000003</v>
      </c>
      <c r="M85" s="34">
        <v>7816015</v>
      </c>
      <c r="N85" s="34">
        <v>7418940</v>
      </c>
      <c r="O85" s="35">
        <v>7122334</v>
      </c>
      <c r="P85" s="34">
        <v>7451552</v>
      </c>
      <c r="Q85" s="34">
        <v>7842978</v>
      </c>
      <c r="R85" s="34">
        <v>7602169</v>
      </c>
      <c r="S85" s="34">
        <v>7122339</v>
      </c>
      <c r="T85" s="34">
        <v>7559233</v>
      </c>
      <c r="U85" s="34">
        <v>7771567</v>
      </c>
      <c r="V85" s="34">
        <v>7530396</v>
      </c>
      <c r="W85" s="34">
        <v>7524620</v>
      </c>
      <c r="X85" s="34">
        <v>7757020</v>
      </c>
      <c r="Y85" s="34">
        <v>7760102</v>
      </c>
      <c r="Z85" s="34">
        <v>7264105</v>
      </c>
      <c r="AA85" s="34">
        <v>7852027</v>
      </c>
      <c r="AB85" s="34">
        <v>7734065</v>
      </c>
      <c r="AC85" s="34">
        <v>8922244</v>
      </c>
      <c r="AD85" s="34">
        <v>7729688</v>
      </c>
      <c r="AE85" s="34">
        <v>7918389</v>
      </c>
      <c r="AF85" s="34">
        <v>8352328.2000000011</v>
      </c>
      <c r="AG85" s="34">
        <v>8043213</v>
      </c>
      <c r="AH85" s="34">
        <v>7179147</v>
      </c>
      <c r="AI85" s="34">
        <v>8756563</v>
      </c>
      <c r="AJ85" s="34">
        <v>8386304</v>
      </c>
      <c r="AK85" s="34">
        <v>8009067.54</v>
      </c>
      <c r="AL85" s="34">
        <v>8951310.7799999993</v>
      </c>
    </row>
    <row r="86" spans="1:38" x14ac:dyDescent="0.35">
      <c r="A86" s="19" t="s">
        <v>94</v>
      </c>
      <c r="B86" s="20">
        <v>1</v>
      </c>
      <c r="C86" s="34">
        <v>1188299</v>
      </c>
      <c r="D86" s="34">
        <v>2096745</v>
      </c>
      <c r="E86" s="34">
        <v>1691090</v>
      </c>
      <c r="F86" s="34">
        <v>1226991</v>
      </c>
      <c r="G86" s="34">
        <v>2133391</v>
      </c>
      <c r="H86" s="34">
        <v>1152650.03</v>
      </c>
      <c r="I86" s="34">
        <v>1479248</v>
      </c>
      <c r="J86" s="34">
        <v>2051825</v>
      </c>
      <c r="K86" s="34">
        <v>1621142</v>
      </c>
      <c r="L86" s="34">
        <v>1235830.96</v>
      </c>
      <c r="M86" s="34">
        <v>2017681</v>
      </c>
      <c r="N86" s="34">
        <v>1988835</v>
      </c>
      <c r="O86" s="35">
        <v>1368299</v>
      </c>
      <c r="P86" s="34">
        <v>1533287</v>
      </c>
      <c r="Q86" s="34">
        <v>1868785</v>
      </c>
      <c r="R86" s="34">
        <v>1620318</v>
      </c>
      <c r="S86" s="34">
        <v>1632011</v>
      </c>
      <c r="T86" s="34">
        <v>2209154</v>
      </c>
      <c r="U86" s="34">
        <v>1611637</v>
      </c>
      <c r="V86" s="34">
        <v>1739727</v>
      </c>
      <c r="W86" s="34">
        <v>1567207</v>
      </c>
      <c r="X86" s="34">
        <v>1654936</v>
      </c>
      <c r="Y86" s="34">
        <v>1535429</v>
      </c>
      <c r="Z86" s="34">
        <v>1773179</v>
      </c>
      <c r="AA86" s="34">
        <v>2415027</v>
      </c>
      <c r="AB86" s="34">
        <v>1458978</v>
      </c>
      <c r="AC86" s="34">
        <v>2616011</v>
      </c>
      <c r="AD86" s="34">
        <v>2046124</v>
      </c>
      <c r="AE86" s="34">
        <v>2613234</v>
      </c>
      <c r="AF86" s="34">
        <v>1739599.7700000003</v>
      </c>
      <c r="AG86" s="34">
        <v>1533903</v>
      </c>
      <c r="AH86" s="34">
        <v>2398820</v>
      </c>
      <c r="AI86" s="34">
        <v>2012286</v>
      </c>
      <c r="AJ86" s="34">
        <v>2529143</v>
      </c>
      <c r="AK86" s="34">
        <v>2463327.54</v>
      </c>
      <c r="AL86" s="34">
        <v>2753130.78</v>
      </c>
    </row>
    <row r="87" spans="1:38" x14ac:dyDescent="0.35">
      <c r="A87" s="19" t="s">
        <v>91</v>
      </c>
      <c r="B87" s="20">
        <v>1</v>
      </c>
      <c r="C87" s="35">
        <f t="shared" ref="C87:AK87" si="0">SUM(C62:C72)-SUM(C73:C86)</f>
        <v>84133</v>
      </c>
      <c r="D87" s="35">
        <f t="shared" si="0"/>
        <v>-257233</v>
      </c>
      <c r="E87" s="35">
        <f t="shared" si="0"/>
        <v>-321700</v>
      </c>
      <c r="F87" s="35">
        <f t="shared" si="0"/>
        <v>72588</v>
      </c>
      <c r="G87" s="35">
        <f t="shared" si="0"/>
        <v>-1117155</v>
      </c>
      <c r="H87" s="35">
        <f t="shared" si="0"/>
        <v>81609.009999997914</v>
      </c>
      <c r="I87" s="35">
        <f t="shared" si="0"/>
        <v>-664719</v>
      </c>
      <c r="J87" s="35">
        <f t="shared" si="0"/>
        <v>155115</v>
      </c>
      <c r="K87" s="35">
        <f t="shared" si="0"/>
        <v>533370</v>
      </c>
      <c r="L87" s="35">
        <f t="shared" si="0"/>
        <v>87498.319999996573</v>
      </c>
      <c r="M87" s="35">
        <f t="shared" si="0"/>
        <v>-467478</v>
      </c>
      <c r="N87" s="35">
        <f t="shared" si="0"/>
        <v>-248133</v>
      </c>
      <c r="O87" s="35">
        <f t="shared" si="0"/>
        <v>-219020</v>
      </c>
      <c r="P87" s="35">
        <f t="shared" si="0"/>
        <v>130884</v>
      </c>
      <c r="Q87" s="35">
        <f t="shared" si="0"/>
        <v>-153020</v>
      </c>
      <c r="R87" s="35">
        <f t="shared" si="0"/>
        <v>198520</v>
      </c>
      <c r="S87" s="35">
        <f t="shared" si="0"/>
        <v>2714378</v>
      </c>
      <c r="T87" s="35">
        <f t="shared" si="0"/>
        <v>670565</v>
      </c>
      <c r="U87" s="35">
        <f t="shared" si="0"/>
        <v>-716176</v>
      </c>
      <c r="V87" s="35">
        <f t="shared" si="0"/>
        <v>129230</v>
      </c>
      <c r="W87" s="35">
        <f t="shared" si="0"/>
        <v>-476764</v>
      </c>
      <c r="X87" s="35">
        <f t="shared" si="0"/>
        <v>-379166</v>
      </c>
      <c r="Y87" s="35">
        <f t="shared" si="0"/>
        <v>-482171</v>
      </c>
      <c r="Z87" s="35">
        <f t="shared" si="0"/>
        <v>-181304</v>
      </c>
      <c r="AA87" s="35">
        <f t="shared" si="0"/>
        <v>-34119</v>
      </c>
      <c r="AB87" s="35">
        <f t="shared" si="0"/>
        <v>-1078379</v>
      </c>
      <c r="AC87" s="35">
        <f t="shared" si="0"/>
        <v>-2787434</v>
      </c>
      <c r="AD87" s="35">
        <f t="shared" si="0"/>
        <v>1814962</v>
      </c>
      <c r="AE87" s="35">
        <f t="shared" si="0"/>
        <v>-2432649</v>
      </c>
      <c r="AF87" s="35">
        <f t="shared" si="0"/>
        <v>-529208.04000000283</v>
      </c>
      <c r="AG87" s="35">
        <f t="shared" si="0"/>
        <v>1123354</v>
      </c>
      <c r="AH87" s="35">
        <f t="shared" si="0"/>
        <v>463210</v>
      </c>
      <c r="AI87" s="35">
        <f t="shared" si="0"/>
        <v>-427431</v>
      </c>
      <c r="AJ87" s="35">
        <f t="shared" si="0"/>
        <v>-646593</v>
      </c>
      <c r="AK87" s="35">
        <f t="shared" si="0"/>
        <v>-34801.379999995232</v>
      </c>
      <c r="AL87" s="35">
        <f>SUM(AL62:AL72)-SUM(AL73:AL86)</f>
        <v>-38895.660000000149</v>
      </c>
    </row>
    <row r="88" spans="1:38" x14ac:dyDescent="0.35">
      <c r="A88" t="s">
        <v>134</v>
      </c>
      <c r="B88" s="8">
        <v>1</v>
      </c>
      <c r="C88" s="38">
        <v>11187321</v>
      </c>
      <c r="D88" s="36">
        <f ca="1">RANDBETWEEN(10113231,12535296)</f>
        <v>10150106</v>
      </c>
      <c r="E88" s="36">
        <f t="shared" ref="E88:M88" ca="1" si="1">RANDBETWEEN(10113231,12535296)</f>
        <v>10792682</v>
      </c>
      <c r="F88" s="36">
        <f t="shared" ca="1" si="1"/>
        <v>10323337</v>
      </c>
      <c r="G88" s="36">
        <f t="shared" ca="1" si="1"/>
        <v>10598843</v>
      </c>
      <c r="H88" s="36">
        <f t="shared" ca="1" si="1"/>
        <v>11986655</v>
      </c>
      <c r="I88" s="36">
        <f t="shared" ca="1" si="1"/>
        <v>10777062</v>
      </c>
      <c r="J88" s="36">
        <f t="shared" ca="1" si="1"/>
        <v>12146411</v>
      </c>
      <c r="K88" s="36">
        <f t="shared" ca="1" si="1"/>
        <v>11589264</v>
      </c>
      <c r="L88" s="36">
        <f t="shared" ca="1" si="1"/>
        <v>12177203</v>
      </c>
      <c r="M88" s="36">
        <f t="shared" ca="1" si="1"/>
        <v>12149034</v>
      </c>
      <c r="N88" s="36">
        <f ca="1">RANDBETWEEN(10113231,13535296)</f>
        <v>10661305</v>
      </c>
      <c r="O88" s="36">
        <f t="shared" ref="O88:X88" ca="1" si="2">RANDBETWEEN(10113231,13535296)</f>
        <v>12665488</v>
      </c>
      <c r="P88" s="36">
        <f t="shared" ca="1" si="2"/>
        <v>11399080</v>
      </c>
      <c r="Q88" s="36">
        <f t="shared" ca="1" si="2"/>
        <v>12316197</v>
      </c>
      <c r="R88" s="36">
        <v>11187321</v>
      </c>
      <c r="S88" s="36">
        <f t="shared" ca="1" si="2"/>
        <v>11997981</v>
      </c>
      <c r="T88" s="36">
        <f t="shared" ca="1" si="2"/>
        <v>11701884</v>
      </c>
      <c r="U88" s="36">
        <f t="shared" ca="1" si="2"/>
        <v>12520923</v>
      </c>
      <c r="V88" s="36">
        <f t="shared" ca="1" si="2"/>
        <v>13177932</v>
      </c>
      <c r="W88" s="36">
        <f t="shared" ca="1" si="2"/>
        <v>12720163</v>
      </c>
      <c r="X88" s="38">
        <f t="shared" ca="1" si="2"/>
        <v>12451699</v>
      </c>
      <c r="Y88" s="36">
        <f ca="1">RANDBETWEEN(10113231,14535296)</f>
        <v>12356281</v>
      </c>
      <c r="Z88" s="36">
        <f t="shared" ref="Z88:AL88" ca="1" si="3">RANDBETWEEN(10113231,14535296)</f>
        <v>13623827</v>
      </c>
      <c r="AA88" s="36">
        <f t="shared" ca="1" si="3"/>
        <v>14308653</v>
      </c>
      <c r="AB88" s="36">
        <f t="shared" ca="1" si="3"/>
        <v>12376715</v>
      </c>
      <c r="AC88" s="36">
        <f t="shared" ca="1" si="3"/>
        <v>11559941</v>
      </c>
      <c r="AD88" s="36">
        <f t="shared" ca="1" si="3"/>
        <v>14410722</v>
      </c>
      <c r="AE88" s="36">
        <f t="shared" ca="1" si="3"/>
        <v>12178311</v>
      </c>
      <c r="AF88" s="36">
        <f t="shared" ca="1" si="3"/>
        <v>13243927</v>
      </c>
      <c r="AG88" s="36">
        <f t="shared" ca="1" si="3"/>
        <v>11558237</v>
      </c>
      <c r="AH88" s="36">
        <f t="shared" ca="1" si="3"/>
        <v>13501241</v>
      </c>
      <c r="AI88" s="36">
        <f t="shared" ca="1" si="3"/>
        <v>13200064</v>
      </c>
      <c r="AJ88" s="36">
        <f t="shared" ca="1" si="3"/>
        <v>14069884</v>
      </c>
      <c r="AK88" s="36">
        <f t="shared" ca="1" si="3"/>
        <v>12923523</v>
      </c>
      <c r="AL88" s="36">
        <f t="shared" ca="1" si="3"/>
        <v>11778986</v>
      </c>
    </row>
    <row r="89" spans="1:38" x14ac:dyDescent="0.35">
      <c r="A89" s="7" t="s">
        <v>126</v>
      </c>
      <c r="B89" s="8">
        <v>1</v>
      </c>
      <c r="C89" s="38">
        <v>3024213</v>
      </c>
      <c r="D89" s="36">
        <f ca="1">RANDBETWEEN(3011323,3353529)</f>
        <v>3213156</v>
      </c>
      <c r="E89" s="36">
        <f t="shared" ref="E89:Q89" ca="1" si="4">RANDBETWEEN(3011323,3353529)</f>
        <v>3020182</v>
      </c>
      <c r="F89" s="36">
        <f t="shared" ca="1" si="4"/>
        <v>3080340</v>
      </c>
      <c r="G89" s="36">
        <f t="shared" ca="1" si="4"/>
        <v>3172406</v>
      </c>
      <c r="H89" s="36">
        <f t="shared" ca="1" si="4"/>
        <v>3027704</v>
      </c>
      <c r="I89" s="36">
        <f t="shared" ca="1" si="4"/>
        <v>3302394</v>
      </c>
      <c r="J89" s="36">
        <f t="shared" ca="1" si="4"/>
        <v>3163755</v>
      </c>
      <c r="K89" s="36">
        <f t="shared" ca="1" si="4"/>
        <v>3179389</v>
      </c>
      <c r="L89" s="36">
        <f t="shared" ca="1" si="4"/>
        <v>3084278</v>
      </c>
      <c r="M89" s="36">
        <f t="shared" ca="1" si="4"/>
        <v>3155979</v>
      </c>
      <c r="N89" s="36">
        <f t="shared" ca="1" si="4"/>
        <v>3177674</v>
      </c>
      <c r="O89" s="36">
        <f t="shared" ca="1" si="4"/>
        <v>3187723</v>
      </c>
      <c r="P89" s="36">
        <f t="shared" ca="1" si="4"/>
        <v>3043621</v>
      </c>
      <c r="Q89" s="36">
        <f t="shared" ca="1" si="4"/>
        <v>3125841</v>
      </c>
      <c r="R89" s="36">
        <v>3024213</v>
      </c>
      <c r="S89" s="36">
        <f t="shared" ref="S89:AL89" ca="1" si="5">RANDBETWEEN(3011323,3453529)</f>
        <v>3255293</v>
      </c>
      <c r="T89" s="36">
        <f t="shared" ca="1" si="5"/>
        <v>3356403</v>
      </c>
      <c r="U89" s="36">
        <f t="shared" ca="1" si="5"/>
        <v>3417361</v>
      </c>
      <c r="V89" s="36">
        <f t="shared" ca="1" si="5"/>
        <v>3340798</v>
      </c>
      <c r="W89" s="36">
        <f t="shared" ca="1" si="5"/>
        <v>3243217</v>
      </c>
      <c r="X89" s="38">
        <f t="shared" ca="1" si="5"/>
        <v>3279073</v>
      </c>
      <c r="Y89" s="36">
        <f t="shared" ca="1" si="5"/>
        <v>3159179</v>
      </c>
      <c r="Z89" s="36">
        <f t="shared" ca="1" si="5"/>
        <v>3310271</v>
      </c>
      <c r="AA89" s="36">
        <f t="shared" ca="1" si="5"/>
        <v>3193751</v>
      </c>
      <c r="AB89" s="36">
        <f t="shared" ca="1" si="5"/>
        <v>3169916</v>
      </c>
      <c r="AC89" s="36">
        <f t="shared" ca="1" si="5"/>
        <v>3047975</v>
      </c>
      <c r="AD89" s="36">
        <f t="shared" ca="1" si="5"/>
        <v>3427007</v>
      </c>
      <c r="AE89" s="36">
        <f t="shared" ca="1" si="5"/>
        <v>3118453</v>
      </c>
      <c r="AF89" s="36">
        <f t="shared" ca="1" si="5"/>
        <v>3239901</v>
      </c>
      <c r="AG89" s="36">
        <f t="shared" ca="1" si="5"/>
        <v>3364194</v>
      </c>
      <c r="AH89" s="36">
        <f t="shared" ca="1" si="5"/>
        <v>3042680</v>
      </c>
      <c r="AI89" s="36">
        <f t="shared" ca="1" si="5"/>
        <v>3442523</v>
      </c>
      <c r="AJ89" s="36">
        <f t="shared" ca="1" si="5"/>
        <v>3074368</v>
      </c>
      <c r="AK89" s="36">
        <f t="shared" ca="1" si="5"/>
        <v>3194244</v>
      </c>
      <c r="AL89" s="36">
        <f t="shared" ca="1" si="5"/>
        <v>3311035</v>
      </c>
    </row>
    <row r="90" spans="1:38" x14ac:dyDescent="0.35">
      <c r="A90" s="7" t="s">
        <v>125</v>
      </c>
      <c r="B90" s="8">
        <v>1</v>
      </c>
      <c r="C90" s="38">
        <v>1190222</v>
      </c>
      <c r="D90" s="36">
        <f ca="1">RANDBETWEEN(10113231,12535296)</f>
        <v>11680409</v>
      </c>
      <c r="E90" s="36">
        <f t="shared" ref="E90:T90" ca="1" si="6">RANDBETWEEN(10113231,12535296)</f>
        <v>10966429</v>
      </c>
      <c r="F90" s="36">
        <f t="shared" ca="1" si="6"/>
        <v>12164759</v>
      </c>
      <c r="G90" s="36">
        <f t="shared" ca="1" si="6"/>
        <v>11899540</v>
      </c>
      <c r="H90" s="36">
        <f t="shared" ca="1" si="6"/>
        <v>12094295</v>
      </c>
      <c r="I90" s="36">
        <f t="shared" ca="1" si="6"/>
        <v>11478374</v>
      </c>
      <c r="J90" s="36">
        <f t="shared" ca="1" si="6"/>
        <v>12292087</v>
      </c>
      <c r="K90" s="36">
        <f t="shared" ca="1" si="6"/>
        <v>11364748</v>
      </c>
      <c r="L90" s="36">
        <f t="shared" ca="1" si="6"/>
        <v>11814312</v>
      </c>
      <c r="M90" s="36">
        <f t="shared" ca="1" si="6"/>
        <v>10481508</v>
      </c>
      <c r="N90" s="36">
        <f t="shared" ca="1" si="6"/>
        <v>12162877</v>
      </c>
      <c r="O90" s="36">
        <f t="shared" ca="1" si="6"/>
        <v>10373199</v>
      </c>
      <c r="P90" s="36">
        <f ca="1">RANDBETWEEN(10113231,12535296)</f>
        <v>10371311</v>
      </c>
      <c r="Q90" s="36">
        <f t="shared" ca="1" si="6"/>
        <v>11511889</v>
      </c>
      <c r="R90" s="36">
        <v>1190222</v>
      </c>
      <c r="S90" s="36">
        <f t="shared" ca="1" si="6"/>
        <v>12014931</v>
      </c>
      <c r="T90" s="36">
        <f t="shared" ca="1" si="6"/>
        <v>11414163</v>
      </c>
      <c r="U90" s="36">
        <f ca="1">RANDBETWEEN(11113231,13535296)</f>
        <v>11444416</v>
      </c>
      <c r="V90" s="36">
        <f t="shared" ref="V90:AL90" ca="1" si="7">RANDBETWEEN(11113231,13535296)</f>
        <v>12298307</v>
      </c>
      <c r="W90" s="36">
        <f t="shared" ca="1" si="7"/>
        <v>12693690</v>
      </c>
      <c r="X90" s="38">
        <f t="shared" ca="1" si="7"/>
        <v>11672155</v>
      </c>
      <c r="Y90" s="36">
        <f t="shared" ca="1" si="7"/>
        <v>11477108</v>
      </c>
      <c r="Z90" s="36">
        <f t="shared" ca="1" si="7"/>
        <v>12423623</v>
      </c>
      <c r="AA90" s="36">
        <f t="shared" ca="1" si="7"/>
        <v>12816306</v>
      </c>
      <c r="AB90" s="36">
        <f t="shared" ca="1" si="7"/>
        <v>11971670</v>
      </c>
      <c r="AC90" s="36">
        <f t="shared" ca="1" si="7"/>
        <v>13256748</v>
      </c>
      <c r="AD90" s="36">
        <f t="shared" ca="1" si="7"/>
        <v>12465435</v>
      </c>
      <c r="AE90" s="36">
        <f t="shared" ca="1" si="7"/>
        <v>12132160</v>
      </c>
      <c r="AF90" s="36">
        <f t="shared" ca="1" si="7"/>
        <v>11342530</v>
      </c>
      <c r="AG90" s="36">
        <f t="shared" ca="1" si="7"/>
        <v>13002262</v>
      </c>
      <c r="AH90" s="36">
        <f t="shared" ca="1" si="7"/>
        <v>11330705</v>
      </c>
      <c r="AI90" s="36">
        <f t="shared" ca="1" si="7"/>
        <v>12179726</v>
      </c>
      <c r="AJ90" s="36">
        <f t="shared" ca="1" si="7"/>
        <v>12139268</v>
      </c>
      <c r="AK90" s="36">
        <f t="shared" ca="1" si="7"/>
        <v>12311420</v>
      </c>
      <c r="AL90" s="36">
        <f t="shared" ca="1" si="7"/>
        <v>11420837</v>
      </c>
    </row>
    <row r="91" spans="1:38" x14ac:dyDescent="0.35">
      <c r="A91" s="7" t="s">
        <v>124</v>
      </c>
      <c r="B91" s="8">
        <v>1</v>
      </c>
      <c r="C91" s="38">
        <v>-322341</v>
      </c>
      <c r="D91" s="36">
        <f ca="1">RANDBETWEEN(-392341,-153214)</f>
        <v>-160116</v>
      </c>
      <c r="E91" s="36">
        <f t="shared" ref="E91:AL91" ca="1" si="8">RANDBETWEEN(-392341,-253214)</f>
        <v>-284085</v>
      </c>
      <c r="F91" s="36">
        <f t="shared" ca="1" si="8"/>
        <v>-387196</v>
      </c>
      <c r="G91" s="36">
        <f t="shared" ca="1" si="8"/>
        <v>-326829</v>
      </c>
      <c r="H91" s="36">
        <f t="shared" ca="1" si="8"/>
        <v>-339392</v>
      </c>
      <c r="I91" s="36">
        <f t="shared" ca="1" si="8"/>
        <v>-336143</v>
      </c>
      <c r="J91" s="36">
        <f t="shared" ca="1" si="8"/>
        <v>-280352</v>
      </c>
      <c r="K91" s="36">
        <f t="shared" ca="1" si="8"/>
        <v>-344131</v>
      </c>
      <c r="L91" s="36">
        <f t="shared" ca="1" si="8"/>
        <v>-366303</v>
      </c>
      <c r="M91" s="36">
        <f t="shared" ca="1" si="8"/>
        <v>-358648</v>
      </c>
      <c r="N91" s="36">
        <f t="shared" ca="1" si="8"/>
        <v>-352325</v>
      </c>
      <c r="O91" s="36">
        <f t="shared" ca="1" si="8"/>
        <v>-329292</v>
      </c>
      <c r="P91" s="36">
        <f t="shared" ca="1" si="8"/>
        <v>-315410</v>
      </c>
      <c r="Q91" s="36">
        <f t="shared" ca="1" si="8"/>
        <v>-315284</v>
      </c>
      <c r="R91" s="36">
        <v>-322341</v>
      </c>
      <c r="S91" s="36">
        <f t="shared" ca="1" si="8"/>
        <v>-359198</v>
      </c>
      <c r="T91" s="36">
        <f t="shared" ca="1" si="8"/>
        <v>-287620</v>
      </c>
      <c r="U91" s="36">
        <f t="shared" ca="1" si="8"/>
        <v>-262432</v>
      </c>
      <c r="V91" s="36">
        <f t="shared" ca="1" si="8"/>
        <v>-389720</v>
      </c>
      <c r="W91" s="36">
        <f t="shared" ca="1" si="8"/>
        <v>-360382</v>
      </c>
      <c r="X91" s="38">
        <f t="shared" ca="1" si="8"/>
        <v>-372346</v>
      </c>
      <c r="Y91" s="36">
        <f t="shared" ca="1" si="8"/>
        <v>-276659</v>
      </c>
      <c r="Z91" s="36">
        <f t="shared" ca="1" si="8"/>
        <v>-312951</v>
      </c>
      <c r="AA91" s="36">
        <f t="shared" ca="1" si="8"/>
        <v>-260129</v>
      </c>
      <c r="AB91" s="36">
        <f t="shared" ca="1" si="8"/>
        <v>-376724</v>
      </c>
      <c r="AC91" s="36">
        <f t="shared" ca="1" si="8"/>
        <v>-361034</v>
      </c>
      <c r="AD91" s="36">
        <f t="shared" ca="1" si="8"/>
        <v>-348107</v>
      </c>
      <c r="AE91" s="36">
        <f t="shared" ca="1" si="8"/>
        <v>-382844</v>
      </c>
      <c r="AF91" s="36">
        <f t="shared" ca="1" si="8"/>
        <v>-331056</v>
      </c>
      <c r="AG91" s="36">
        <f t="shared" ca="1" si="8"/>
        <v>-329343</v>
      </c>
      <c r="AH91" s="36">
        <f t="shared" ca="1" si="8"/>
        <v>-332631</v>
      </c>
      <c r="AI91" s="36">
        <f t="shared" ca="1" si="8"/>
        <v>-358209</v>
      </c>
      <c r="AJ91" s="36">
        <f t="shared" ca="1" si="8"/>
        <v>-297121</v>
      </c>
      <c r="AK91" s="36">
        <f t="shared" ca="1" si="8"/>
        <v>-377043</v>
      </c>
      <c r="AL91" s="36">
        <f t="shared" ca="1" si="8"/>
        <v>-377557</v>
      </c>
    </row>
    <row r="92" spans="1:38" x14ac:dyDescent="0.35">
      <c r="A92" s="7" t="s">
        <v>130</v>
      </c>
      <c r="B92" s="8">
        <v>1</v>
      </c>
      <c r="C92" s="38">
        <f ca="1">RANDBETWEEN(-6423213, -4523213)</f>
        <v>-5202522</v>
      </c>
      <c r="D92" s="36">
        <f t="shared" ref="D92:AL92" ca="1" si="9">RANDBETWEEN(-6423213, -4523213)</f>
        <v>-4554971</v>
      </c>
      <c r="E92" s="36">
        <f t="shared" ca="1" si="9"/>
        <v>-5551354</v>
      </c>
      <c r="F92" s="36">
        <f t="shared" ca="1" si="9"/>
        <v>-5850338</v>
      </c>
      <c r="G92" s="36">
        <f t="shared" ca="1" si="9"/>
        <v>-4546635</v>
      </c>
      <c r="H92" s="36">
        <f t="shared" ca="1" si="9"/>
        <v>-6217546</v>
      </c>
      <c r="I92" s="36">
        <f t="shared" ca="1" si="9"/>
        <v>-4897508</v>
      </c>
      <c r="J92" s="36">
        <f t="shared" ca="1" si="9"/>
        <v>-5466520</v>
      </c>
      <c r="K92" s="36">
        <f t="shared" ca="1" si="9"/>
        <v>-6378375</v>
      </c>
      <c r="L92" s="36">
        <f t="shared" ca="1" si="9"/>
        <v>-6270372</v>
      </c>
      <c r="M92" s="36">
        <f t="shared" ca="1" si="9"/>
        <v>-6335061</v>
      </c>
      <c r="N92" s="36">
        <f t="shared" ca="1" si="9"/>
        <v>-5019252</v>
      </c>
      <c r="O92" s="36">
        <f t="shared" ca="1" si="9"/>
        <v>-5081739</v>
      </c>
      <c r="P92" s="36">
        <f t="shared" ca="1" si="9"/>
        <v>-5347294</v>
      </c>
      <c r="Q92" s="36">
        <f t="shared" ca="1" si="9"/>
        <v>-5171261</v>
      </c>
      <c r="R92" s="36">
        <v>-4823025</v>
      </c>
      <c r="S92" s="36">
        <f t="shared" ca="1" si="9"/>
        <v>-4735193</v>
      </c>
      <c r="T92" s="36">
        <f t="shared" ca="1" si="9"/>
        <v>-6110993</v>
      </c>
      <c r="U92" s="36">
        <f t="shared" ca="1" si="9"/>
        <v>-5793347</v>
      </c>
      <c r="V92" s="36">
        <f t="shared" ca="1" si="9"/>
        <v>-4983604</v>
      </c>
      <c r="W92" s="36">
        <f t="shared" ca="1" si="9"/>
        <v>-4526890</v>
      </c>
      <c r="X92" s="38">
        <f t="shared" ca="1" si="9"/>
        <v>-6272601</v>
      </c>
      <c r="Y92" s="36">
        <f t="shared" ca="1" si="9"/>
        <v>-5691820</v>
      </c>
      <c r="Z92" s="36">
        <f t="shared" ca="1" si="9"/>
        <v>-4800581</v>
      </c>
      <c r="AA92" s="36">
        <f t="shared" ca="1" si="9"/>
        <v>-5291626</v>
      </c>
      <c r="AB92" s="36">
        <f t="shared" ca="1" si="9"/>
        <v>-5843318</v>
      </c>
      <c r="AC92" s="36">
        <f t="shared" ca="1" si="9"/>
        <v>-5237910</v>
      </c>
      <c r="AD92" s="36">
        <f t="shared" ca="1" si="9"/>
        <v>-5070974</v>
      </c>
      <c r="AE92" s="36">
        <f t="shared" ca="1" si="9"/>
        <v>-5874230</v>
      </c>
      <c r="AF92" s="36">
        <f t="shared" ca="1" si="9"/>
        <v>-4731912</v>
      </c>
      <c r="AG92" s="36">
        <f t="shared" ca="1" si="9"/>
        <v>-5181383</v>
      </c>
      <c r="AH92" s="36">
        <f t="shared" ca="1" si="9"/>
        <v>-5607652</v>
      </c>
      <c r="AI92" s="36">
        <f t="shared" ca="1" si="9"/>
        <v>-6305146</v>
      </c>
      <c r="AJ92" s="36">
        <f t="shared" ca="1" si="9"/>
        <v>-4645737</v>
      </c>
      <c r="AK92" s="36">
        <f t="shared" ca="1" si="9"/>
        <v>-6414143</v>
      </c>
      <c r="AL92" s="36">
        <f t="shared" ca="1" si="9"/>
        <v>-5662208</v>
      </c>
    </row>
    <row r="93" spans="1:38" x14ac:dyDescent="0.35">
      <c r="A93" s="7" t="s">
        <v>123</v>
      </c>
      <c r="B93" s="8">
        <v>1</v>
      </c>
      <c r="C93" s="38">
        <v>-9070684</v>
      </c>
      <c r="D93" s="36">
        <f ca="1">RANDBETWEEN(-9470684, -8170684)</f>
        <v>-9126384</v>
      </c>
      <c r="E93" s="36">
        <f t="shared" ref="E93:AL93" ca="1" si="10">RANDBETWEEN(-9470684, -8170684)</f>
        <v>-8890261</v>
      </c>
      <c r="F93" s="36">
        <f t="shared" ca="1" si="10"/>
        <v>-9442795</v>
      </c>
      <c r="G93" s="36">
        <f t="shared" ca="1" si="10"/>
        <v>-8993970</v>
      </c>
      <c r="H93" s="36">
        <f t="shared" ca="1" si="10"/>
        <v>-8183488</v>
      </c>
      <c r="I93" s="36">
        <f t="shared" ca="1" si="10"/>
        <v>-8893685</v>
      </c>
      <c r="J93" s="36">
        <f t="shared" ca="1" si="10"/>
        <v>-8315850</v>
      </c>
      <c r="K93" s="36">
        <f t="shared" ca="1" si="10"/>
        <v>-8796113</v>
      </c>
      <c r="L93" s="36">
        <f t="shared" ca="1" si="10"/>
        <v>-8544338</v>
      </c>
      <c r="M93" s="36">
        <f t="shared" ca="1" si="10"/>
        <v>-8237359</v>
      </c>
      <c r="N93" s="36">
        <f t="shared" ca="1" si="10"/>
        <v>-8271590</v>
      </c>
      <c r="O93" s="36">
        <f t="shared" ca="1" si="10"/>
        <v>-8859300</v>
      </c>
      <c r="P93" s="36">
        <f t="shared" ca="1" si="10"/>
        <v>-8299588</v>
      </c>
      <c r="Q93" s="36">
        <f t="shared" ca="1" si="10"/>
        <v>-9204693</v>
      </c>
      <c r="R93" s="36">
        <v>-9070684</v>
      </c>
      <c r="S93" s="36">
        <f t="shared" ca="1" si="10"/>
        <v>-9378400</v>
      </c>
      <c r="T93" s="36">
        <f t="shared" ca="1" si="10"/>
        <v>-8651810</v>
      </c>
      <c r="U93" s="36">
        <f t="shared" ca="1" si="10"/>
        <v>-8798055</v>
      </c>
      <c r="V93" s="36">
        <f t="shared" ca="1" si="10"/>
        <v>-8776218</v>
      </c>
      <c r="W93" s="36">
        <f t="shared" ca="1" si="10"/>
        <v>-8819706</v>
      </c>
      <c r="X93" s="38">
        <f t="shared" ca="1" si="10"/>
        <v>-8707786</v>
      </c>
      <c r="Y93" s="36">
        <f t="shared" ca="1" si="10"/>
        <v>-8427062</v>
      </c>
      <c r="Z93" s="36">
        <f t="shared" ca="1" si="10"/>
        <v>-8828684</v>
      </c>
      <c r="AA93" s="36">
        <f t="shared" ca="1" si="10"/>
        <v>-9462435</v>
      </c>
      <c r="AB93" s="36">
        <f t="shared" ca="1" si="10"/>
        <v>-8286385</v>
      </c>
      <c r="AC93" s="36">
        <f t="shared" ca="1" si="10"/>
        <v>-8635618</v>
      </c>
      <c r="AD93" s="36">
        <f t="shared" ca="1" si="10"/>
        <v>-8951941</v>
      </c>
      <c r="AE93" s="36">
        <f t="shared" ca="1" si="10"/>
        <v>-8754913</v>
      </c>
      <c r="AF93" s="36">
        <f t="shared" ca="1" si="10"/>
        <v>-9384329</v>
      </c>
      <c r="AG93" s="36">
        <f t="shared" ca="1" si="10"/>
        <v>-8526489</v>
      </c>
      <c r="AH93" s="36">
        <f t="shared" ca="1" si="10"/>
        <v>-8781378</v>
      </c>
      <c r="AI93" s="36">
        <f t="shared" ca="1" si="10"/>
        <v>-8315702</v>
      </c>
      <c r="AJ93" s="36">
        <f t="shared" ca="1" si="10"/>
        <v>-8371468</v>
      </c>
      <c r="AK93" s="36">
        <f t="shared" ca="1" si="10"/>
        <v>-8950217</v>
      </c>
      <c r="AL93" s="36">
        <f t="shared" ca="1" si="10"/>
        <v>-8964724</v>
      </c>
    </row>
    <row r="94" spans="1:38" x14ac:dyDescent="0.35">
      <c r="A94" s="7" t="s">
        <v>122</v>
      </c>
      <c r="B94" s="8">
        <v>1</v>
      </c>
      <c r="C94" s="38">
        <v>-113986</v>
      </c>
      <c r="D94" s="36">
        <v>-114986</v>
      </c>
      <c r="E94" s="36">
        <f>-113986*1.09</f>
        <v>-124244.74</v>
      </c>
      <c r="F94" s="36">
        <f>-113986*1.032</f>
        <v>-117633.552</v>
      </c>
      <c r="G94" s="36">
        <v>-113986</v>
      </c>
      <c r="H94" s="36">
        <f>-113986*1.09</f>
        <v>-124244.74</v>
      </c>
      <c r="I94" s="36">
        <v>-113986</v>
      </c>
      <c r="J94" s="36">
        <v>-113986</v>
      </c>
      <c r="K94" s="36">
        <f>(IncomeStatementPeriodical6[[#This Row],[2016-08]]+IncomeStatementPeriodical6[[#This Row],[2016-06]])/2</f>
        <v>-119115.37</v>
      </c>
      <c r="L94" s="36">
        <f>-113986*1.09</f>
        <v>-124244.74</v>
      </c>
      <c r="M94" s="36">
        <v>-113786</v>
      </c>
      <c r="N94" s="36">
        <v>-113986</v>
      </c>
      <c r="O94" s="36">
        <f>-113986*1.032</f>
        <v>-117633.552</v>
      </c>
      <c r="P94" s="36">
        <v>-113986</v>
      </c>
      <c r="Q94" s="36">
        <v>-113986</v>
      </c>
      <c r="R94" s="36">
        <v>-113986</v>
      </c>
      <c r="S94" s="36">
        <v>-113986</v>
      </c>
      <c r="T94" s="36">
        <f>-113986*1.032</f>
        <v>-117633.552</v>
      </c>
      <c r="U94" s="36">
        <v>-113386</v>
      </c>
      <c r="V94" s="36">
        <f>(IncomeStatementPeriodical6[[#This Row],[2016-08]]+IncomeStatementPeriodical6[[#This Row],[2016-06]])/2</f>
        <v>-119115.37</v>
      </c>
      <c r="W94" s="36">
        <v>-113923</v>
      </c>
      <c r="X94" s="38">
        <f>-113986*1.032</f>
        <v>-117633.552</v>
      </c>
      <c r="Y94" s="36">
        <f>(IncomeStatementPeriodical6[[#This Row],[2016-08]]+IncomeStatementPeriodical6[[#This Row],[2016-06]])/2</f>
        <v>-119115.37</v>
      </c>
      <c r="Z94" s="36">
        <v>-119115.37</v>
      </c>
      <c r="AA94" s="36">
        <v>-124244.74</v>
      </c>
      <c r="AB94" s="36">
        <v>-113786</v>
      </c>
      <c r="AC94" s="36">
        <v>-113986</v>
      </c>
      <c r="AD94" s="36">
        <v>-113986</v>
      </c>
      <c r="AE94" s="36">
        <v>-113986</v>
      </c>
      <c r="AF94" s="36">
        <v>-113986</v>
      </c>
      <c r="AG94" s="36">
        <v>-113986</v>
      </c>
      <c r="AH94" s="36">
        <v>-117633.552</v>
      </c>
      <c r="AI94" s="36">
        <v>-112986</v>
      </c>
      <c r="AJ94" s="36">
        <v>-113986</v>
      </c>
      <c r="AK94" s="36">
        <v>-113986</v>
      </c>
      <c r="AL94" s="36">
        <v>-108986</v>
      </c>
    </row>
    <row r="95" spans="1:38" x14ac:dyDescent="0.35">
      <c r="A95" s="7" t="s">
        <v>121</v>
      </c>
      <c r="B95" s="8">
        <v>1</v>
      </c>
      <c r="C95" s="38">
        <v>-854920</v>
      </c>
      <c r="D95" s="36">
        <f ca="1">RANDBETWEEN(-844920,-604920)</f>
        <v>-776799</v>
      </c>
      <c r="E95" s="36">
        <f t="shared" ref="E95:S95" ca="1" si="11">RANDBETWEEN(-884920,-724920)</f>
        <v>-741673</v>
      </c>
      <c r="F95" s="36">
        <f t="shared" ca="1" si="11"/>
        <v>-771308</v>
      </c>
      <c r="G95" s="36">
        <f t="shared" ca="1" si="11"/>
        <v>-861174</v>
      </c>
      <c r="H95" s="36">
        <f t="shared" ca="1" si="11"/>
        <v>-827582</v>
      </c>
      <c r="I95" s="36">
        <f t="shared" ca="1" si="11"/>
        <v>-842491</v>
      </c>
      <c r="J95" s="36">
        <f t="shared" ca="1" si="11"/>
        <v>-881325</v>
      </c>
      <c r="K95" s="36">
        <f t="shared" ca="1" si="11"/>
        <v>-862581</v>
      </c>
      <c r="L95" s="36">
        <f t="shared" ca="1" si="11"/>
        <v>-876242</v>
      </c>
      <c r="M95" s="36">
        <f t="shared" ca="1" si="11"/>
        <v>-799678</v>
      </c>
      <c r="N95" s="36">
        <f t="shared" ca="1" si="11"/>
        <v>-733137</v>
      </c>
      <c r="O95" s="36">
        <f t="shared" ca="1" si="11"/>
        <v>-751219</v>
      </c>
      <c r="P95" s="36">
        <f t="shared" ca="1" si="11"/>
        <v>-883130</v>
      </c>
      <c r="Q95" s="36">
        <f t="shared" ca="1" si="11"/>
        <v>-739058</v>
      </c>
      <c r="R95" s="36">
        <v>-854920</v>
      </c>
      <c r="S95" s="36">
        <f t="shared" ca="1" si="11"/>
        <v>-872868</v>
      </c>
      <c r="T95" s="36">
        <v>-620749</v>
      </c>
      <c r="U95" s="36">
        <v>-677258</v>
      </c>
      <c r="V95" s="36">
        <v>-798444</v>
      </c>
      <c r="W95" s="36">
        <v>-579938</v>
      </c>
      <c r="X95" s="38">
        <v>-705950</v>
      </c>
      <c r="Y95" s="36">
        <v>-756631</v>
      </c>
      <c r="Z95" s="36">
        <v>-805382</v>
      </c>
      <c r="AA95" s="36">
        <v>-777160</v>
      </c>
      <c r="AB95" s="36">
        <v>-878263</v>
      </c>
      <c r="AC95" s="36">
        <v>-583486</v>
      </c>
      <c r="AD95" s="36">
        <v>-678768</v>
      </c>
      <c r="AE95" s="36">
        <v>-710365</v>
      </c>
      <c r="AF95" s="36">
        <v>-835307</v>
      </c>
      <c r="AG95" s="36">
        <v>-802119</v>
      </c>
      <c r="AH95" s="36">
        <v>-758407</v>
      </c>
      <c r="AI95" s="36">
        <v>-652020</v>
      </c>
      <c r="AJ95" s="36">
        <v>-728958</v>
      </c>
      <c r="AK95" s="36">
        <v>-750664</v>
      </c>
      <c r="AL95" s="36">
        <v>-808987</v>
      </c>
    </row>
    <row r="96" spans="1:38" x14ac:dyDescent="0.35">
      <c r="A96" s="7" t="s">
        <v>131</v>
      </c>
      <c r="B96" s="8">
        <v>1</v>
      </c>
      <c r="C96" s="38">
        <v>-765342</v>
      </c>
      <c r="D96" s="36">
        <v>-125678</v>
      </c>
      <c r="E96" s="36">
        <v>-765341</v>
      </c>
      <c r="F96" s="36">
        <v>-376232</v>
      </c>
      <c r="G96" s="36">
        <v>-765340</v>
      </c>
      <c r="H96" s="36">
        <v>-176978</v>
      </c>
      <c r="I96" s="36">
        <v>-765339</v>
      </c>
      <c r="J96" s="36">
        <v>-718098</v>
      </c>
      <c r="K96" s="36">
        <v>-765338</v>
      </c>
      <c r="L96" s="36">
        <v>-168513</v>
      </c>
      <c r="M96" s="36">
        <v>-765337</v>
      </c>
      <c r="N96" s="36">
        <v>-573636</v>
      </c>
      <c r="O96" s="36">
        <v>-765336</v>
      </c>
      <c r="P96" s="36">
        <v>-570228</v>
      </c>
      <c r="Q96" s="36">
        <v>-342054</v>
      </c>
      <c r="R96" s="36">
        <v>-765342</v>
      </c>
      <c r="S96" s="36">
        <v>-424293</v>
      </c>
      <c r="T96" s="36">
        <v>-518086</v>
      </c>
      <c r="U96" s="36">
        <v>-607561</v>
      </c>
      <c r="V96" s="36">
        <v>-272502</v>
      </c>
      <c r="W96" s="36">
        <v>-723774</v>
      </c>
      <c r="X96" s="38">
        <v>-519670</v>
      </c>
      <c r="Y96" s="36">
        <v>-701236</v>
      </c>
      <c r="Z96" s="36">
        <v>-345909</v>
      </c>
      <c r="AA96" s="36">
        <v>-441944</v>
      </c>
      <c r="AB96" s="36">
        <v>-423534</v>
      </c>
      <c r="AC96" s="36">
        <v>-645913</v>
      </c>
      <c r="AD96" s="36">
        <v>-662198</v>
      </c>
      <c r="AE96" s="36">
        <v>-558276</v>
      </c>
      <c r="AF96" s="36">
        <v>-677931</v>
      </c>
      <c r="AG96" s="36">
        <v>-188435</v>
      </c>
      <c r="AH96" s="36">
        <v>-132346</v>
      </c>
      <c r="AI96" s="36">
        <v>-451466</v>
      </c>
      <c r="AJ96" s="36">
        <v>-618782</v>
      </c>
      <c r="AK96" s="36">
        <v>-312511</v>
      </c>
      <c r="AL96" s="36">
        <v>-117832</v>
      </c>
    </row>
    <row r="97" spans="1:38" x14ac:dyDescent="0.35">
      <c r="A97" s="7" t="s">
        <v>133</v>
      </c>
      <c r="B97" s="8">
        <v>1</v>
      </c>
      <c r="C97" s="38">
        <v>1864435</v>
      </c>
      <c r="D97" s="36">
        <f>D122*IncomeStatementPeriodical6[[#This Row],[2016-01]]</f>
        <v>1715280.2000000002</v>
      </c>
      <c r="E97" s="36">
        <f>E122*IncomeStatementPeriodical6[[#This Row],[2016-02]]</f>
        <v>1583203.6246000002</v>
      </c>
      <c r="F97" s="36">
        <f>F122*IncomeStatementPeriodical6[[#This Row],[2016-03]]</f>
        <v>1485361.6405997202</v>
      </c>
      <c r="G97" s="36">
        <f>G122*IncomeStatementPeriodical6[[#This Row],[2016-04]]</f>
        <v>1425947.1749757314</v>
      </c>
      <c r="H97" s="36">
        <f>H122*IncomeStatementPeriodical6[[#This Row],[2016-05]]</f>
        <v>1411687.703225974</v>
      </c>
      <c r="I97" s="36">
        <f>I122*IncomeStatementPeriodical6[[#This Row],[2016-06]]</f>
        <v>1454038.3343227534</v>
      </c>
      <c r="J97" s="36">
        <f>J122*IncomeStatementPeriodical6[[#This Row],[2016-07]]</f>
        <v>1526740.251038891</v>
      </c>
      <c r="K97" s="36">
        <f>K122*IncomeStatementPeriodical6[[#This Row],[2016-08]]</f>
        <v>1606130.7440929133</v>
      </c>
      <c r="L97" s="36">
        <f>L122*IncomeStatementPeriodical6[[#This Row],[2016-09]]</f>
        <v>1691255.6735298377</v>
      </c>
      <c r="M97" s="36">
        <f>M122*IncomeStatementPeriodical6[[#This Row],[2016-10]]</f>
        <v>1860381.2408828216</v>
      </c>
      <c r="N97" s="36">
        <f>N122*IncomeStatementPeriodical6[[#This Row],[2016-11]]</f>
        <v>2102230.8021975881</v>
      </c>
      <c r="O97" s="36">
        <f>O122*IncomeStatementPeriodical6[[#This Row],[2016-12]]</f>
        <v>2312453.8824173473</v>
      </c>
      <c r="P97" s="36">
        <f>P122*IncomeStatementPeriodical6[[#This Row],[2017-01]]</f>
        <v>2474325.6541865617</v>
      </c>
      <c r="Q97" s="36">
        <f>Q122*IncomeStatementPeriodical6[[#This Row],[2017-02]]</f>
        <v>2548555.4238121584</v>
      </c>
      <c r="R97" s="36">
        <v>1864435</v>
      </c>
      <c r="S97" s="36">
        <f>S122*IncomeStatementPeriodical6[[#This Row],[2017-04]]</f>
        <v>1957656.75</v>
      </c>
      <c r="T97" s="36">
        <f>T122*IncomeStatementPeriodical6[[#This Row],[2017-05]]</f>
        <v>1806917.18025</v>
      </c>
      <c r="U97" s="36">
        <f>U122*IncomeStatementPeriodical6[[#This Row],[2017-06]]</f>
        <v>1844862.4410352497</v>
      </c>
      <c r="V97" s="36">
        <f>V122*IncomeStatementPeriodical6[[#This Row],[2017-07]]</f>
        <v>1702808.0330755357</v>
      </c>
      <c r="W97" s="36">
        <f>W122*IncomeStatementPeriodical6[[#This Row],[2017-08]]</f>
        <v>1597574.4966314677</v>
      </c>
      <c r="X97" s="38">
        <f>X122*IncomeStatementPeriodical6[[#This Row],[2017-09]]</f>
        <v>1533671.5167662089</v>
      </c>
      <c r="Y97" s="36">
        <f>Y122*IncomeStatementPeriodical6[[#This Row],[2017-10]]</f>
        <v>1518334.8015985468</v>
      </c>
      <c r="Z97" s="36">
        <f>Z122*IncomeStatementPeriodical6[[#This Row],[2017-11]]</f>
        <v>1563884.8456465031</v>
      </c>
      <c r="AA97" s="36">
        <f>AA122*IncomeStatementPeriodical6[[#This Row],[2017-12]]</f>
        <v>1443465.7125317224</v>
      </c>
      <c r="AB97" s="36">
        <f>AB122*IncomeStatementPeriodical6[[#This Row],[2018-01]]</f>
        <v>1544508.312408943</v>
      </c>
      <c r="AC97" s="36">
        <f>AC122*IncomeStatementPeriodical6[[#This Row],[2018-02]]</f>
        <v>1590843.5617812113</v>
      </c>
      <c r="AD97" s="36">
        <f>AD122*IncomeStatementPeriodical6[[#This Row],[2018-03]]</f>
        <v>1624251.2765786166</v>
      </c>
      <c r="AE97" s="36">
        <f>AE122*IncomeStatementPeriodical6[[#This Row],[2018-04]]</f>
        <v>1705463.8404075475</v>
      </c>
      <c r="AF97" s="36">
        <f>AF122*IncomeStatementPeriodical6[[#This Row],[2018-05]]</f>
        <v>1574143.1246961665</v>
      </c>
      <c r="AG97" s="36">
        <f>AG122*IncomeStatementPeriodical6[[#This Row],[2018-06]]</f>
        <v>1621367.4184370516</v>
      </c>
      <c r="AH97" s="36">
        <f>AH122*IncomeStatementPeriodical6[[#This Row],[2018-07]]</f>
        <v>1496522.1272173987</v>
      </c>
      <c r="AI97" s="36">
        <f>AI122*IncomeStatementPeriodical6[[#This Row],[2018-08]]</f>
        <v>1601278.6761226167</v>
      </c>
      <c r="AJ97" s="36">
        <f>AJ122*IncomeStatementPeriodical6[[#This Row],[2018-09]]</f>
        <v>1649317.0364062954</v>
      </c>
      <c r="AK97" s="36">
        <f>AK122*IncomeStatementPeriodical6[[#This Row],[2018-10]]</f>
        <v>1683952.6941708275</v>
      </c>
      <c r="AL97" s="36">
        <f>AL122*IncomeStatementPeriodical6[[#This Row],[2018-11]]</f>
        <v>1734471.2749959524</v>
      </c>
    </row>
    <row r="98" spans="1:38" x14ac:dyDescent="0.35">
      <c r="A98" s="7" t="s">
        <v>117</v>
      </c>
      <c r="B98" s="8">
        <v>1</v>
      </c>
      <c r="C98" s="38">
        <v>9005928</v>
      </c>
      <c r="D98" s="36">
        <f>IncomeStatementPeriodical6[[#This Row],[2016-01]]*D124</f>
        <v>9276105.8399999999</v>
      </c>
      <c r="E98" s="36">
        <f>IncomeStatementPeriodical6[[#This Row],[2016-02]]*E124</f>
        <v>8561845.6903200001</v>
      </c>
      <c r="F98" s="36">
        <f>IncomeStatementPeriodical6[[#This Row],[2016-03]]*F124</f>
        <v>9161174.8886424005</v>
      </c>
      <c r="G98" s="36">
        <f>IncomeStatementPeriodical6[[#This Row],[2016-04]]*G124</f>
        <v>9436010.1353016719</v>
      </c>
      <c r="H98" s="36">
        <f>IncomeStatementPeriodical6[[#This Row],[2016-05]]*H124</f>
        <v>9634166.3481430057</v>
      </c>
      <c r="I98" s="36">
        <f>IncomeStatementPeriodical6[[#This Row],[2016-06]]*I124</f>
        <v>10597582.982957307</v>
      </c>
      <c r="J98" s="36">
        <f>IncomeStatementPeriodical6[[#This Row],[2016-07]]*J124</f>
        <v>11445389.621593893</v>
      </c>
      <c r="K98" s="36">
        <f>IncomeStatementPeriodical6[[#This Row],[2016-08]]*K124</f>
        <v>10564094.620731164</v>
      </c>
      <c r="L98" s="36">
        <f>IncomeStatementPeriodical6[[#This Row],[2016-09]]*L124</f>
        <v>9911233.5731699783</v>
      </c>
      <c r="M98" s="36">
        <f>IncomeStatementPeriodical6[[#This Row],[2016-10]]*M124</f>
        <v>9514784.2302431781</v>
      </c>
      <c r="N98" s="36">
        <f>IncomeStatementPeriodical6[[#This Row],[2016-11]]*N124</f>
        <v>9419636.3879407458</v>
      </c>
      <c r="O98" s="36">
        <f>IncomeStatementPeriodical6[[#This Row],[2016-12]]*O124</f>
        <v>9325440.024061339</v>
      </c>
      <c r="P98" s="36">
        <f>IncomeStatementPeriodical6[[#This Row],[2017-01]]*P124</f>
        <v>9605203.2247831803</v>
      </c>
      <c r="Q98" s="36">
        <f>IncomeStatementPeriodical6[[#This Row],[2017-02]]*Q124</f>
        <v>8865602.5764748752</v>
      </c>
      <c r="R98" s="36">
        <v>9005928</v>
      </c>
      <c r="S98" s="36">
        <f>IncomeStatementPeriodical6[[#This Row],[2017-04]]*S124</f>
        <v>9276105.8399999999</v>
      </c>
      <c r="T98" s="36">
        <f>IncomeStatementPeriodical6[[#This Row],[2017-05]]*T124</f>
        <v>9470904.0626399983</v>
      </c>
      <c r="U98" s="36">
        <f>IncomeStatementPeriodical6[[#This Row],[2017-06]]*U124</f>
        <v>9944449.2657719981</v>
      </c>
      <c r="V98" s="36">
        <f>IncomeStatementPeriodical6[[#This Row],[2017-07]]*V124</f>
        <v>9178726.6723075546</v>
      </c>
      <c r="W98" s="36">
        <f>IncomeStatementPeriodical6[[#This Row],[2017-08]]*W124</f>
        <v>9454088.4724767823</v>
      </c>
      <c r="X98" s="38">
        <f>IncomeStatementPeriodical6[[#This Row],[2017-09]]*X124</f>
        <v>9652624.3303987943</v>
      </c>
      <c r="Y98" s="36">
        <f>IncomeStatementPeriodical6[[#This Row],[2017-10]]*Y124</f>
        <v>10617886.763438674</v>
      </c>
      <c r="Z98" s="36">
        <f>IncomeStatementPeriodical6[[#This Row],[2017-11]]*Z124</f>
        <v>11467317.704513768</v>
      </c>
      <c r="AA98" s="36">
        <f>IncomeStatementPeriodical6[[#This Row],[2017-12]]*AA124</f>
        <v>10584334.241266208</v>
      </c>
      <c r="AB98" s="36">
        <f>IncomeStatementPeriodical6[[#This Row],[2018-01]]*AB124</f>
        <v>9930222.3851559572</v>
      </c>
      <c r="AC98" s="36">
        <f>IncomeStatementPeriodical6[[#This Row],[2018-02]]*AC124</f>
        <v>9533013.4897497185</v>
      </c>
      <c r="AD98" s="36">
        <f>IncomeStatementPeriodical6[[#This Row],[2018-03]]*AD124</f>
        <v>9437683.3548522219</v>
      </c>
      <c r="AE98" s="36">
        <f>IncomeStatementPeriodical6[[#This Row],[2018-04]]*AE124</f>
        <v>9343306.5213037003</v>
      </c>
      <c r="AF98" s="36">
        <f>IncomeStatementPeriodical6[[#This Row],[2018-05]]*AF124</f>
        <v>9623605.7169428114</v>
      </c>
      <c r="AG98" s="36">
        <f>IncomeStatementPeriodical6[[#This Row],[2018-06]]*AG124</f>
        <v>8882588.076738216</v>
      </c>
      <c r="AH98" s="36">
        <f>IncomeStatementPeriodical6[[#This Row],[2018-07]]*AH124</f>
        <v>9504369.242109891</v>
      </c>
      <c r="AI98" s="36">
        <f>IncomeStatementPeriodical6[[#This Row],[2018-08]]*AI124</f>
        <v>9409325.5496887919</v>
      </c>
      <c r="AJ98" s="36">
        <f>IncomeStatementPeriodical6[[#This Row],[2018-09]]*AJ124</f>
        <v>9315232.2941919044</v>
      </c>
      <c r="AK98" s="36">
        <f>IncomeStatementPeriodical6[[#This Row],[2018-10]]*AK124</f>
        <v>9594689.2630176619</v>
      </c>
      <c r="AL98" s="36">
        <f>IncomeStatementPeriodical6[[#This Row],[2018-11]]*AL124</f>
        <v>8855898.1897653025</v>
      </c>
    </row>
    <row r="99" spans="1:38" x14ac:dyDescent="0.35">
      <c r="A99" s="7" t="s">
        <v>116</v>
      </c>
      <c r="B99" s="8">
        <v>1</v>
      </c>
      <c r="C99" s="38">
        <v>3808248</v>
      </c>
      <c r="D99" s="36">
        <f>IncomeStatementPeriodical6[[#This Row],[2016-01]]*D126</f>
        <v>3655918.08</v>
      </c>
      <c r="E99" s="36">
        <f>IncomeStatementPeriodical6[[#This Row],[2016-01]]*E126</f>
        <v>3770165.52</v>
      </c>
      <c r="F99" s="36">
        <f>IncomeStatementPeriodical6[[#This Row],[2016-01]]*F126</f>
        <v>3770165.52</v>
      </c>
      <c r="G99" s="36">
        <f>IncomeStatementPeriodical6[[#This Row],[2016-01]]*G126</f>
        <v>3922495.44</v>
      </c>
      <c r="H99" s="36">
        <f>IncomeStatementPeriodical6[[#This Row],[2016-01]]*H126</f>
        <v>3515012.9040000001</v>
      </c>
      <c r="I99" s="36">
        <f>IncomeStatementPeriodical6[[#This Row],[2016-01]]*I126</f>
        <v>4074825.3600000003</v>
      </c>
      <c r="J99" s="36">
        <f>IncomeStatementPeriodical6[[#This Row],[2016-01]]*J126</f>
        <v>3922495.44</v>
      </c>
      <c r="K99" s="36">
        <f>IncomeStatementPeriodical6[[#This Row],[2016-01]]*K126</f>
        <v>3888221.2079999996</v>
      </c>
      <c r="L99" s="36">
        <f>IncomeStatementPeriodical6[[#This Row],[2016-01]]*L126</f>
        <v>3998660.4000000004</v>
      </c>
      <c r="M99" s="36">
        <f>IncomeStatementPeriodical6[[#This Row],[2016-01]]*M126</f>
        <v>3515012.9040000001</v>
      </c>
      <c r="N99" s="36">
        <f>IncomeStatementPeriodical6[[#This Row],[2016-01]]*N126</f>
        <v>4303320.2399999993</v>
      </c>
      <c r="O99" s="36">
        <f>IncomeStatementPeriodical6[[#This Row],[2016-01]]*O126</f>
        <v>3770165.52</v>
      </c>
      <c r="P99" s="36">
        <f>IncomeStatementPeriodical6[[#This Row],[2016-01]]*P126</f>
        <v>3922495.44</v>
      </c>
      <c r="Q99" s="36">
        <f>IncomeStatementPeriodical6[[#This Row],[2016-01]]*Q126</f>
        <v>3998660.4000000004</v>
      </c>
      <c r="R99" s="36">
        <v>3808248</v>
      </c>
      <c r="S99" s="36">
        <f>IncomeStatementPeriodical6[[#This Row],[2016-02]]*S126</f>
        <v>3849681.7382399999</v>
      </c>
      <c r="T99" s="36">
        <f>IncomeStatementPeriodical6[[#This Row],[2016-02]]*T126</f>
        <v>4021509.8880000003</v>
      </c>
      <c r="U99" s="36">
        <f>IncomeStatementPeriodical6[[#This Row],[2016-02]]*U126</f>
        <v>4131187.4303999995</v>
      </c>
      <c r="V99" s="36">
        <f>IncomeStatementPeriodical6[[#This Row],[2016-03]]*V126</f>
        <v>4147182.0720000002</v>
      </c>
      <c r="W99" s="36">
        <f>IncomeStatementPeriodical6[[#This Row],[2016-03]]*W126</f>
        <v>4034077.1064000004</v>
      </c>
      <c r="X99" s="38">
        <f>IncomeStatementPeriodical6[[#This Row],[2016-03]]*X126</f>
        <v>3479862.7749600001</v>
      </c>
      <c r="Y99" s="36">
        <f>IncomeStatementPeriodical6[[#This Row],[2016-04]]*Y126</f>
        <v>4034077.1064000004</v>
      </c>
      <c r="Z99" s="36">
        <f>IncomeStatementPeriodical6[[#This Row],[2016-04]]*Z126</f>
        <v>3883270.4856000002</v>
      </c>
      <c r="AA99" s="36">
        <f>IncomeStatementPeriodical6[[#This Row],[2016-04]]*AA126</f>
        <v>3849338.9959199997</v>
      </c>
      <c r="AB99" s="36">
        <f>IncomeStatementPeriodical6[[#This Row],[2016-05]]*AB126</f>
        <v>4118620.2120000003</v>
      </c>
      <c r="AC99" s="36">
        <f>IncomeStatementPeriodical6[[#This Row],[2016-05]]*AC126</f>
        <v>3620463.2911200002</v>
      </c>
      <c r="AD99" s="36">
        <f>IncomeStatementPeriodical6[[#This Row],[2016-05]]*AD126</f>
        <v>4432419.8471999997</v>
      </c>
      <c r="AE99" s="36">
        <f>IncomeStatementPeriodical6[[#This Row],[2016-06]]*AE126</f>
        <v>3479862.7749600001</v>
      </c>
      <c r="AF99" s="36">
        <f>IncomeStatementPeriodical6[[#This Row],[2016-06]]*AF126</f>
        <v>3620463.2911200002</v>
      </c>
      <c r="AG99" s="36">
        <f>IncomeStatementPeriodical6[[#This Row],[2016-06]]*AG126</f>
        <v>3690763.5492000002</v>
      </c>
      <c r="AH99" s="36">
        <f>IncomeStatementPeriodical6[[#This Row],[2016-07]]*AH126</f>
        <v>4286716.2787200008</v>
      </c>
      <c r="AI99" s="36">
        <f>IncomeStatementPeriodical6[[#This Row],[2016-07]]*AI126</f>
        <v>4290791.10408</v>
      </c>
      <c r="AJ99" s="36">
        <f>IncomeStatementPeriodical6[[#This Row],[2016-07]]*AJ126</f>
        <v>4482307.8960000006</v>
      </c>
      <c r="AK99" s="36">
        <f>IncomeStatementPeriodical6[[#This Row],[2016-08]]*AK126</f>
        <v>4432419.8471999997</v>
      </c>
      <c r="AL99" s="36">
        <f>IncomeStatementPeriodical6[[#This Row],[2016-08]]*AL126</f>
        <v>4314744.9840000002</v>
      </c>
    </row>
    <row r="100" spans="1:38" x14ac:dyDescent="0.35">
      <c r="A100" s="7" t="s">
        <v>115</v>
      </c>
      <c r="B100" s="8">
        <v>1</v>
      </c>
      <c r="C100" s="38">
        <v>2436231</v>
      </c>
      <c r="D100" s="36">
        <f>IncomeStatementPeriodical6[[#This Row],[2016-01]]*D122</f>
        <v>2241332.52</v>
      </c>
      <c r="E100" s="36">
        <f>IncomeStatementPeriodical6[[#This Row],[2016-01]]*E122</f>
        <v>2248641.213</v>
      </c>
      <c r="F100" s="36">
        <f>IncomeStatementPeriodical6[[#This Row],[2016-01]]*F122</f>
        <v>2285671.9242000002</v>
      </c>
      <c r="G100" s="36">
        <f>IncomeStatementPeriodical6[[#This Row],[2016-01]]*G122</f>
        <v>2338781.7599999998</v>
      </c>
      <c r="H100" s="36">
        <f>IncomeStatementPeriodical6[[#This Row],[2016-01]]*H122</f>
        <v>2411868.69</v>
      </c>
      <c r="I100" s="36">
        <f>IncomeStatementPeriodical6[[#This Row],[2016-01]]*I122</f>
        <v>2509317.9300000002</v>
      </c>
      <c r="J100" s="36">
        <f>IncomeStatementPeriodical6[[#This Row],[2016-01]]*J122</f>
        <v>2558042.5500000003</v>
      </c>
      <c r="K100" s="36">
        <f>IncomeStatementPeriodical6[[#This Row],[2016-01]]*K122</f>
        <v>2562915.0120000001</v>
      </c>
      <c r="L100" s="36">
        <f>IncomeStatementPeriodical6[[#This Row],[2016-01]]*L122</f>
        <v>2565351.2429999998</v>
      </c>
      <c r="M100" s="36">
        <f>IncomeStatementPeriodical6[[#This Row],[2016-01]]*M122</f>
        <v>2679854.1</v>
      </c>
      <c r="N100" s="36">
        <f>IncomeStatementPeriodical6[[#This Row],[2016-01]]*N122</f>
        <v>2752941.03</v>
      </c>
      <c r="O100" s="36">
        <f>IncomeStatementPeriodical6[[#This Row],[2016-01]]*O122</f>
        <v>2679854.1</v>
      </c>
      <c r="P100" s="36">
        <f>IncomeStatementPeriodical6[[#This Row],[2016-01]]*P122</f>
        <v>2606767.17</v>
      </c>
      <c r="Q100" s="36">
        <f>IncomeStatementPeriodical6[[#This Row],[2016-01]]*Q122</f>
        <v>2509317.9300000002</v>
      </c>
      <c r="R100" s="36">
        <v>2436231</v>
      </c>
      <c r="S100" s="36">
        <f>IncomeStatementPeriodical6[[#This Row],[2016-01]]*S122</f>
        <v>2558042.5500000003</v>
      </c>
      <c r="T100" s="36">
        <f>IncomeStatementPeriodical6[[#This Row],[2016-01]]*T122</f>
        <v>2248641.213</v>
      </c>
      <c r="U100" s="36">
        <f>IncomeStatementPeriodical6[[#This Row],[2016-01]]*U122</f>
        <v>2487391.8509999998</v>
      </c>
      <c r="V100" s="36">
        <f>IncomeStatementPeriodical6[[#This Row],[2016-01]]*V122</f>
        <v>2248641.213</v>
      </c>
      <c r="W100" s="36">
        <f>IncomeStatementPeriodical6[[#This Row],[2016-01]]*W122</f>
        <v>2285671.9242000002</v>
      </c>
      <c r="X100" s="38">
        <f>IncomeStatementPeriodical6[[#This Row],[2016-01]]*X122</f>
        <v>2338781.7599999998</v>
      </c>
      <c r="Y100" s="36">
        <f>IncomeStatementPeriodical6[[#This Row],[2016-01]]*Y122</f>
        <v>2411868.69</v>
      </c>
      <c r="Z100" s="36">
        <f>IncomeStatementPeriodical6[[#This Row],[2016-01]]*Z122</f>
        <v>2509317.9300000002</v>
      </c>
      <c r="AA100" s="36">
        <f>IncomeStatementPeriodical6[[#This Row],[2016-01]]*AA122</f>
        <v>2248641.213</v>
      </c>
      <c r="AB100" s="36">
        <f>IncomeStatementPeriodical6[[#This Row],[2016-01]]*AB122</f>
        <v>2606767.17</v>
      </c>
      <c r="AC100" s="36">
        <f>IncomeStatementPeriodical6[[#This Row],[2016-01]]*AC122</f>
        <v>2509317.9300000002</v>
      </c>
      <c r="AD100" s="36">
        <f>IncomeStatementPeriodical6[[#This Row],[2016-01]]*AD122</f>
        <v>2487391.8509999998</v>
      </c>
      <c r="AE100" s="36">
        <f>IncomeStatementPeriodical6[[#This Row],[2016-01]]*AE122</f>
        <v>2558042.5500000003</v>
      </c>
      <c r="AF100" s="36">
        <f>IncomeStatementPeriodical6[[#This Row],[2016-01]]*AF122</f>
        <v>2248641.213</v>
      </c>
      <c r="AG100" s="36">
        <f>IncomeStatementPeriodical6[[#This Row],[2016-01]]*AG122</f>
        <v>2509317.9300000002</v>
      </c>
      <c r="AH100" s="36">
        <f>IncomeStatementPeriodical6[[#This Row],[2016-01]]*AH122</f>
        <v>2248641.213</v>
      </c>
      <c r="AI100" s="36">
        <f>IncomeStatementPeriodical6[[#This Row],[2016-01]]*AI122</f>
        <v>2606767.17</v>
      </c>
      <c r="AJ100" s="36">
        <f>IncomeStatementPeriodical6[[#This Row],[2016-01]]*AJ122</f>
        <v>2509317.9300000002</v>
      </c>
      <c r="AK100" s="36">
        <f>IncomeStatementPeriodical6[[#This Row],[2016-01]]*AK122</f>
        <v>2487391.8509999998</v>
      </c>
      <c r="AL100" s="36">
        <f>IncomeStatementPeriodical6[[#This Row],[2016-01]]*AL122</f>
        <v>2509317.9300000002</v>
      </c>
    </row>
    <row r="101" spans="1:38" x14ac:dyDescent="0.35">
      <c r="A101" s="7" t="s">
        <v>132</v>
      </c>
      <c r="B101" s="8">
        <v>1</v>
      </c>
      <c r="C101" s="38">
        <v>241987</v>
      </c>
      <c r="D101" s="36">
        <f ca="1">RANDBETWEEN(IncomeStatementPeriodical6[[#This Row],[2016-01]],IncomeStatementPeriodical6[[#This Row],[2017-10]])</f>
        <v>248493</v>
      </c>
      <c r="E101" s="36">
        <v>241587</v>
      </c>
      <c r="F101" s="36">
        <v>251987</v>
      </c>
      <c r="G101" s="36">
        <v>252987</v>
      </c>
      <c r="H101" s="36">
        <v>241987</v>
      </c>
      <c r="I101" s="36">
        <f>241987*1.03</f>
        <v>249246.61000000002</v>
      </c>
      <c r="J101" s="36">
        <v>241987</v>
      </c>
      <c r="K101" s="36">
        <v>241357</v>
      </c>
      <c r="L101" s="36">
        <v>201987</v>
      </c>
      <c r="M101" s="36">
        <v>241987</v>
      </c>
      <c r="N101" s="36">
        <v>241587</v>
      </c>
      <c r="O101" s="36">
        <v>251987</v>
      </c>
      <c r="P101" s="36">
        <v>249246.61000000002</v>
      </c>
      <c r="Q101" s="36">
        <v>241987</v>
      </c>
      <c r="R101" s="36">
        <v>241987</v>
      </c>
      <c r="S101" s="36">
        <v>201987</v>
      </c>
      <c r="T101" s="36">
        <v>241987</v>
      </c>
      <c r="U101" s="36">
        <v>241587</v>
      </c>
      <c r="V101" s="36">
        <v>241587</v>
      </c>
      <c r="W101" s="36">
        <v>251987</v>
      </c>
      <c r="X101" s="38">
        <v>252987</v>
      </c>
      <c r="Y101" s="36">
        <v>241987</v>
      </c>
      <c r="Z101" s="36">
        <v>249246.61000000002</v>
      </c>
      <c r="AA101" s="36">
        <v>241982</v>
      </c>
      <c r="AB101" s="36">
        <v>241357</v>
      </c>
      <c r="AC101" s="36">
        <v>201987</v>
      </c>
      <c r="AD101" s="36">
        <v>241987</v>
      </c>
      <c r="AE101" s="36">
        <v>241511</v>
      </c>
      <c r="AF101" s="36">
        <v>211987</v>
      </c>
      <c r="AG101" s="36">
        <v>249246.61000000002</v>
      </c>
      <c r="AH101" s="36">
        <v>241346</v>
      </c>
      <c r="AI101" s="36">
        <v>241511</v>
      </c>
      <c r="AJ101" s="36">
        <v>211987</v>
      </c>
      <c r="AK101" s="36">
        <v>249246.61000000002</v>
      </c>
      <c r="AL101" s="36">
        <v>241987</v>
      </c>
    </row>
    <row r="102" spans="1:38" x14ac:dyDescent="0.35">
      <c r="A102" s="7" t="s">
        <v>118</v>
      </c>
      <c r="B102" s="8">
        <v>1</v>
      </c>
      <c r="C102" s="38">
        <v>-323424</v>
      </c>
      <c r="D102" s="36">
        <f ca="1">RANDBETWEEN(IncomeStatementPeriodical6[[#This Row],[2016-01]],IncomeStatementPeriodical6[[#This Row],[2017-10]])</f>
        <v>-320392</v>
      </c>
      <c r="E102" s="36">
        <f ca="1">RANDBETWEEN(IncomeStatementPeriodical6[[#This Row],[2016-01]],IncomeStatementPeriodical6[[#This Row],[2017-10]])</f>
        <v>-322538</v>
      </c>
      <c r="F102" s="36">
        <f ca="1">RANDBETWEEN(IncomeStatementPeriodical6[[#This Row],[2016-01]],IncomeStatementPeriodical6[[#This Row],[2017-10]])</f>
        <v>-319138</v>
      </c>
      <c r="G102" s="36">
        <f ca="1">RANDBETWEEN(IncomeStatementPeriodical6[[#This Row],[2016-01]],IncomeStatementPeriodical6[[#This Row],[2017-10]])</f>
        <v>-316761</v>
      </c>
      <c r="H102" s="36">
        <f ca="1">RANDBETWEEN(IncomeStatementPeriodical6[[#This Row],[2016-01]],IncomeStatementPeriodical6[[#This Row],[2017-10]])</f>
        <v>-316327</v>
      </c>
      <c r="I102" s="36">
        <f ca="1">RANDBETWEEN(IncomeStatementPeriodical6[[#This Row],[2016-01]],IncomeStatementPeriodical6[[#This Row],[2017-10]])</f>
        <v>-321206</v>
      </c>
      <c r="J102" s="36">
        <f ca="1">RANDBETWEEN(IncomeStatementPeriodical6[[#This Row],[2016-01]],IncomeStatementPeriodical6[[#This Row],[2017-10]])</f>
        <v>-322528</v>
      </c>
      <c r="K102" s="36">
        <f ca="1">RANDBETWEEN(IncomeStatementPeriodical6[[#This Row],[2016-01]],IncomeStatementPeriodical6[[#This Row],[2017-10]])</f>
        <v>-319783</v>
      </c>
      <c r="L102" s="36">
        <f ca="1">RANDBETWEEN(IncomeStatementPeriodical6[[#This Row],[2016-01]],IncomeStatementPeriodical6[[#This Row],[2017-10]])</f>
        <v>-316561</v>
      </c>
      <c r="M102" s="36">
        <f ca="1">RANDBETWEEN(IncomeStatementPeriodical6[[#This Row],[2016-01]],IncomeStatementPeriodical6[[#This Row],[2017-10]])</f>
        <v>-320737</v>
      </c>
      <c r="N102" s="36">
        <f ca="1">RANDBETWEEN(IncomeStatementPeriodical6[[#This Row],[2016-01]],IncomeStatementPeriodical6[[#This Row],[2017-10]])</f>
        <v>-320853</v>
      </c>
      <c r="O102" s="36">
        <f ca="1">RANDBETWEEN(IncomeStatementPeriodical6[[#This Row],[2016-01]],IncomeStatementPeriodical6[[#This Row],[2017-10]])</f>
        <v>-322295</v>
      </c>
      <c r="P102" s="36">
        <f ca="1">RANDBETWEEN(IncomeStatementPeriodical6[[#This Row],[2016-01]],IncomeStatementPeriodical6[[#This Row],[2017-10]])</f>
        <v>-318815</v>
      </c>
      <c r="Q102" s="36">
        <f ca="1">RANDBETWEEN(IncomeStatementPeriodical6[[#This Row],[2016-01]],IncomeStatementPeriodical6[[#This Row],[2017-10]])</f>
        <v>-316553</v>
      </c>
      <c r="R102" s="36">
        <f ca="1">RANDBETWEEN(IncomeStatementPeriodical6[[#This Row],[2016-01]],IncomeStatementPeriodical6[[#This Row],[2017-10]])</f>
        <v>-321419</v>
      </c>
      <c r="S102" s="36">
        <f ca="1">RANDBETWEEN(IncomeStatementPeriodical6[[#This Row],[2016-01]],IncomeStatementPeriodical6[[#This Row],[2017-10]])</f>
        <v>-323313</v>
      </c>
      <c r="T102" s="36">
        <f ca="1">RANDBETWEEN(IncomeStatementPeriodical6[[#This Row],[2016-01]],IncomeStatementPeriodical6[[#This Row],[2017-10]])</f>
        <v>-318713</v>
      </c>
      <c r="U102" s="36">
        <f ca="1">RANDBETWEEN(IncomeStatementPeriodical6[[#This Row],[2016-01]],IncomeStatementPeriodical6[[#This Row],[2017-10]])</f>
        <v>-315603</v>
      </c>
      <c r="V102" s="36">
        <f ca="1">RANDBETWEEN(IncomeStatementPeriodical6[[#This Row],[2016-01]],IncomeStatementPeriodical6[[#This Row],[2017-10]])</f>
        <v>-322199</v>
      </c>
      <c r="W102" s="36">
        <f ca="1">RANDBETWEEN(IncomeStatementPeriodical6[[#This Row],[2016-01]],IncomeStatementPeriodical6[[#This Row],[2017-10]])</f>
        <v>-320112</v>
      </c>
      <c r="X102" s="38">
        <f t="shared" ref="X102:AL102" ca="1" si="12">RANDBETWEEN(-323424,-213424)</f>
        <v>-314877</v>
      </c>
      <c r="Y102" s="36">
        <f t="shared" ca="1" si="12"/>
        <v>-296902</v>
      </c>
      <c r="Z102" s="36">
        <f t="shared" ca="1" si="12"/>
        <v>-308402</v>
      </c>
      <c r="AA102" s="36">
        <f t="shared" ca="1" si="12"/>
        <v>-233342</v>
      </c>
      <c r="AB102" s="36">
        <f t="shared" ca="1" si="12"/>
        <v>-257286</v>
      </c>
      <c r="AC102" s="36">
        <f t="shared" ca="1" si="12"/>
        <v>-311826</v>
      </c>
      <c r="AD102" s="36">
        <f t="shared" ca="1" si="12"/>
        <v>-218715</v>
      </c>
      <c r="AE102" s="36">
        <f t="shared" ca="1" si="12"/>
        <v>-231131</v>
      </c>
      <c r="AF102" s="36">
        <f t="shared" ca="1" si="12"/>
        <v>-307062</v>
      </c>
      <c r="AG102" s="36">
        <f t="shared" ca="1" si="12"/>
        <v>-257487</v>
      </c>
      <c r="AH102" s="36">
        <f t="shared" ca="1" si="12"/>
        <v>-230927</v>
      </c>
      <c r="AI102" s="36">
        <f t="shared" ca="1" si="12"/>
        <v>-249176</v>
      </c>
      <c r="AJ102" s="36">
        <f t="shared" ca="1" si="12"/>
        <v>-318259</v>
      </c>
      <c r="AK102" s="36">
        <f t="shared" ca="1" si="12"/>
        <v>-310638</v>
      </c>
      <c r="AL102" s="36">
        <f t="shared" ca="1" si="12"/>
        <v>-229844</v>
      </c>
    </row>
    <row r="103" spans="1:38" x14ac:dyDescent="0.35">
      <c r="A103" s="7" t="s">
        <v>102</v>
      </c>
      <c r="B103" s="8">
        <v>1</v>
      </c>
      <c r="C103" s="38">
        <v>376928</v>
      </c>
      <c r="D103" s="36">
        <f ca="1">RANDBETWEEN(IncomeStatementPeriodical6[[#This Row],[2016-01]],IncomeStatementPeriodical6[[#This Row],[2017-10]])</f>
        <v>392154</v>
      </c>
      <c r="E103" s="36">
        <f ca="1">RANDBETWEEN(IncomeStatementPeriodical6[[#This Row],[2016-01]],IncomeStatementPeriodical6[[#This Row],[2017-10]])</f>
        <v>395044</v>
      </c>
      <c r="F103" s="36">
        <f ca="1">RANDBETWEEN(IncomeStatementPeriodical6[[#This Row],[2016-01]],IncomeStatementPeriodical6[[#This Row],[2017-10]])</f>
        <v>385096</v>
      </c>
      <c r="G103" s="36">
        <f ca="1">RANDBETWEEN(IncomeStatementPeriodical6[[#This Row],[2016-01]],IncomeStatementPeriodical6[[#This Row],[2017-10]])</f>
        <v>393275</v>
      </c>
      <c r="H103" s="36">
        <f ca="1">RANDBETWEEN(IncomeStatementPeriodical6[[#This Row],[2016-01]],IncomeStatementPeriodical6[[#This Row],[2017-10]])</f>
        <v>381348</v>
      </c>
      <c r="I103" s="36">
        <f ca="1">RANDBETWEEN(IncomeStatementPeriodical6[[#This Row],[2016-01]],IncomeStatementPeriodical6[[#This Row],[2017-10]])</f>
        <v>386492</v>
      </c>
      <c r="J103" s="36">
        <f ca="1">RANDBETWEEN(IncomeStatementPeriodical6[[#This Row],[2016-01]],IncomeStatementPeriodical6[[#This Row],[2017-10]])</f>
        <v>383032</v>
      </c>
      <c r="K103" s="36">
        <f ca="1">RANDBETWEEN(IncomeStatementPeriodical6[[#This Row],[2016-01]],IncomeStatementPeriodical6[[#This Row],[2017-10]])</f>
        <v>392321</v>
      </c>
      <c r="L103" s="36">
        <f ca="1">RANDBETWEEN(IncomeStatementPeriodical6[[#This Row],[2016-01]],IncomeStatementPeriodical6[[#This Row],[2017-10]])</f>
        <v>395415</v>
      </c>
      <c r="M103" s="36">
        <f ca="1">RANDBETWEEN(IncomeStatementPeriodical6[[#This Row],[2016-01]],IncomeStatementPeriodical6[[#This Row],[2017-10]])</f>
        <v>385685</v>
      </c>
      <c r="N103" s="36">
        <f ca="1">RANDBETWEEN(IncomeStatementPeriodical6[[#This Row],[2016-01]],IncomeStatementPeriodical6[[#This Row],[2017-10]])</f>
        <v>385483</v>
      </c>
      <c r="O103" s="36">
        <f ca="1">RANDBETWEEN(IncomeStatementPeriodical6[[#This Row],[2016-01]],IncomeStatementPeriodical6[[#This Row],[2017-10]])</f>
        <v>388060</v>
      </c>
      <c r="P103" s="36">
        <f ca="1">RANDBETWEEN(IncomeStatementPeriodical6[[#This Row],[2016-01]],IncomeStatementPeriodical6[[#This Row],[2017-10]])</f>
        <v>389061</v>
      </c>
      <c r="Q103" s="36">
        <f ca="1">RANDBETWEEN(IncomeStatementPeriodical6[[#This Row],[2016-01]],IncomeStatementPeriodical6[[#This Row],[2017-10]])</f>
        <v>389203</v>
      </c>
      <c r="R103" s="36">
        <f ca="1">RANDBETWEEN(IncomeStatementPeriodical6[[#This Row],[2016-01]],IncomeStatementPeriodical6[[#This Row],[2017-10]])</f>
        <v>396061</v>
      </c>
      <c r="S103" s="36">
        <f ca="1">RANDBETWEEN(IncomeStatementPeriodical6[[#This Row],[2016-01]],IncomeStatementPeriodical6[[#This Row],[2017-10]])</f>
        <v>382258</v>
      </c>
      <c r="T103" s="36">
        <f ca="1">RANDBETWEEN(IncomeStatementPeriodical6[[#This Row],[2016-01]],IncomeStatementPeriodical6[[#This Row],[2017-10]])</f>
        <v>386440</v>
      </c>
      <c r="U103" s="36">
        <f ca="1">RANDBETWEEN(IncomeStatementPeriodical6[[#This Row],[2016-01]],IncomeStatementPeriodical6[[#This Row],[2017-10]])</f>
        <v>389839</v>
      </c>
      <c r="V103" s="36">
        <f ca="1">RANDBETWEEN(IncomeStatementPeriodical6[[#This Row],[2016-01]],IncomeStatementPeriodical6[[#This Row],[2017-10]])</f>
        <v>396737</v>
      </c>
      <c r="W103" s="36">
        <f ca="1">RANDBETWEEN(IncomeStatementPeriodical6[[#This Row],[2016-01]],IncomeStatementPeriodical6[[#This Row],[2017-10]])</f>
        <v>392404</v>
      </c>
      <c r="X103" s="38">
        <v>396928</v>
      </c>
      <c r="Y103" s="36">
        <v>376928</v>
      </c>
      <c r="Z103" s="36">
        <v>376928</v>
      </c>
      <c r="AA103" s="36">
        <v>376928</v>
      </c>
      <c r="AB103" s="36">
        <v>376928</v>
      </c>
      <c r="AC103" s="36">
        <v>376928</v>
      </c>
      <c r="AD103" s="36">
        <v>376928</v>
      </c>
      <c r="AE103" s="36">
        <v>376928</v>
      </c>
      <c r="AF103" s="36">
        <v>376928</v>
      </c>
      <c r="AG103" s="36">
        <v>376928</v>
      </c>
      <c r="AH103" s="36">
        <v>376928</v>
      </c>
      <c r="AI103" s="36">
        <v>376928</v>
      </c>
      <c r="AJ103" s="36">
        <v>376928</v>
      </c>
      <c r="AK103" s="36">
        <v>376928</v>
      </c>
      <c r="AL103" s="36">
        <v>376928</v>
      </c>
    </row>
    <row r="104" spans="1:38" x14ac:dyDescent="0.35">
      <c r="A104" s="7" t="s">
        <v>103</v>
      </c>
      <c r="B104" s="8">
        <v>1</v>
      </c>
      <c r="C104" s="38">
        <v>-1150324</v>
      </c>
      <c r="D104" s="36">
        <f ca="1">RANDBETWEEN(IncomeStatementPeriodical6[[#This Row],[2016-01]],IncomeStatementPeriodical6[[#This Row],[2017-10]])</f>
        <v>-1128504</v>
      </c>
      <c r="E104" s="36">
        <f ca="1">RANDBETWEEN(IncomeStatementPeriodical6[[#This Row],[2016-01]],IncomeStatementPeriodical6[[#This Row],[2017-10]])</f>
        <v>-1141506</v>
      </c>
      <c r="F104" s="36">
        <f ca="1">RANDBETWEEN(IncomeStatementPeriodical6[[#This Row],[2016-01]],IncomeStatementPeriodical6[[#This Row],[2017-10]])</f>
        <v>-1141812</v>
      </c>
      <c r="G104" s="36">
        <f ca="1">RANDBETWEEN(IncomeStatementPeriodical6[[#This Row],[2016-01]],IncomeStatementPeriodical6[[#This Row],[2017-10]])</f>
        <v>-1143948</v>
      </c>
      <c r="H104" s="36">
        <f ca="1">RANDBETWEEN(IncomeStatementPeriodical6[[#This Row],[2016-01]],IncomeStatementPeriodical6[[#This Row],[2017-10]])</f>
        <v>-1141900</v>
      </c>
      <c r="I104" s="36">
        <f ca="1">RANDBETWEEN(IncomeStatementPeriodical6[[#This Row],[2016-01]],IncomeStatementPeriodical6[[#This Row],[2017-10]])</f>
        <v>-1135505</v>
      </c>
      <c r="J104" s="36">
        <f ca="1">RANDBETWEEN(IncomeStatementPeriodical6[[#This Row],[2016-01]],IncomeStatementPeriodical6[[#This Row],[2017-10]])</f>
        <v>-1141073</v>
      </c>
      <c r="K104" s="36">
        <f ca="1">RANDBETWEEN(IncomeStatementPeriodical6[[#This Row],[2016-01]],IncomeStatementPeriodical6[[#This Row],[2017-10]])</f>
        <v>-1126710</v>
      </c>
      <c r="L104" s="36">
        <f ca="1">RANDBETWEEN(IncomeStatementPeriodical6[[#This Row],[2016-01]],IncomeStatementPeriodical6[[#This Row],[2017-10]])</f>
        <v>-1149726</v>
      </c>
      <c r="M104" s="36">
        <f ca="1">RANDBETWEEN(IncomeStatementPeriodical6[[#This Row],[2016-01]],IncomeStatementPeriodical6[[#This Row],[2017-10]])</f>
        <v>-1120957</v>
      </c>
      <c r="N104" s="36">
        <f ca="1">RANDBETWEEN(IncomeStatementPeriodical6[[#This Row],[2016-01]],IncomeStatementPeriodical6[[#This Row],[2017-10]])</f>
        <v>-1150302</v>
      </c>
      <c r="O104" s="36">
        <f ca="1">RANDBETWEEN(IncomeStatementPeriodical6[[#This Row],[2016-01]],IncomeStatementPeriodical6[[#This Row],[2017-10]])</f>
        <v>-1134901</v>
      </c>
      <c r="P104" s="36">
        <f ca="1">RANDBETWEEN(IncomeStatementPeriodical6[[#This Row],[2016-01]],IncomeStatementPeriodical6[[#This Row],[2017-10]])</f>
        <v>-1114485</v>
      </c>
      <c r="Q104" s="36">
        <f ca="1">RANDBETWEEN(IncomeStatementPeriodical6[[#This Row],[2016-01]],IncomeStatementPeriodical6[[#This Row],[2017-10]])</f>
        <v>-1147732</v>
      </c>
      <c r="R104" s="36">
        <f ca="1">RANDBETWEEN(IncomeStatementPeriodical6[[#This Row],[2016-01]],IncomeStatementPeriodical6[[#This Row],[2017-10]])</f>
        <v>-1110926</v>
      </c>
      <c r="S104" s="36">
        <f ca="1">RANDBETWEEN(IncomeStatementPeriodical6[[#This Row],[2016-01]],IncomeStatementPeriodical6[[#This Row],[2017-10]])</f>
        <v>-1146202</v>
      </c>
      <c r="T104" s="36">
        <f ca="1">RANDBETWEEN(IncomeStatementPeriodical6[[#This Row],[2016-01]],IncomeStatementPeriodical6[[#This Row],[2017-10]])</f>
        <v>-1138144</v>
      </c>
      <c r="U104" s="36">
        <f ca="1">RANDBETWEEN(IncomeStatementPeriodical6[[#This Row],[2016-01]],IncomeStatementPeriodical6[[#This Row],[2017-10]])</f>
        <v>-1137861</v>
      </c>
      <c r="V104" s="36">
        <f ca="1">RANDBETWEEN(IncomeStatementPeriodical6[[#This Row],[2016-01]],IncomeStatementPeriodical6[[#This Row],[2017-10]])</f>
        <v>-1127215</v>
      </c>
      <c r="W104" s="36">
        <f ca="1">RANDBETWEEN(IncomeStatementPeriodical6[[#This Row],[2016-01]],IncomeStatementPeriodical6[[#This Row],[2017-10]])</f>
        <v>-1131481</v>
      </c>
      <c r="X104" s="38">
        <v>-1110324</v>
      </c>
      <c r="Y104" s="36">
        <f ca="1">RANDBETWEEN(IncomeStatementPeriodical6[[#This Row],[2016-01]],IncomeStatementPeriodical6[[#This Row],[2017-10]])</f>
        <v>-1130141</v>
      </c>
      <c r="Z104" s="36">
        <v>-1150324</v>
      </c>
      <c r="AA104" s="36">
        <v>-1150324</v>
      </c>
      <c r="AB104" s="36">
        <v>-1150324</v>
      </c>
      <c r="AC104" s="36">
        <v>-1150324</v>
      </c>
      <c r="AD104" s="36">
        <v>-1150324</v>
      </c>
      <c r="AE104" s="36">
        <v>-1150324</v>
      </c>
      <c r="AF104" s="36">
        <v>-1150324</v>
      </c>
      <c r="AG104" s="36">
        <v>-1150324</v>
      </c>
      <c r="AH104" s="36">
        <v>-1150324</v>
      </c>
      <c r="AI104" s="36">
        <v>-1150324</v>
      </c>
      <c r="AJ104" s="36">
        <v>-1150324</v>
      </c>
      <c r="AK104" s="36">
        <v>-1150324</v>
      </c>
      <c r="AL104" s="36">
        <v>-1150324</v>
      </c>
    </row>
    <row r="105" spans="1:38" x14ac:dyDescent="0.35">
      <c r="A105" s="7" t="s">
        <v>104</v>
      </c>
      <c r="B105" s="8">
        <v>1</v>
      </c>
      <c r="C105" s="38">
        <v>308296</v>
      </c>
      <c r="D105" s="36">
        <f ca="1">RANDBETWEEN(IncomeStatementPeriodical6[[#This Row],[2016-01]],IncomeStatementPeriodical6[[#This Row],[2017-10]])</f>
        <v>311455</v>
      </c>
      <c r="E105" s="36">
        <f ca="1">RANDBETWEEN(IncomeStatementPeriodical6[[#This Row],[2016-01]],IncomeStatementPeriodical6[[#This Row],[2017-10]])</f>
        <v>379756</v>
      </c>
      <c r="F105" s="36">
        <f ca="1">RANDBETWEEN(IncomeStatementPeriodical6[[#This Row],[2016-01]],IncomeStatementPeriodical6[[#This Row],[2017-10]])</f>
        <v>317273</v>
      </c>
      <c r="G105" s="36">
        <f ca="1">RANDBETWEEN(IncomeStatementPeriodical6[[#This Row],[2016-01]],IncomeStatementPeriodical6[[#This Row],[2017-10]])</f>
        <v>341408</v>
      </c>
      <c r="H105" s="36">
        <f ca="1">RANDBETWEEN(IncomeStatementPeriodical6[[#This Row],[2016-01]],IncomeStatementPeriodical6[[#This Row],[2017-10]])</f>
        <v>316720</v>
      </c>
      <c r="I105" s="36">
        <f ca="1">RANDBETWEEN(IncomeStatementPeriodical6[[#This Row],[2016-01]],IncomeStatementPeriodical6[[#This Row],[2017-10]])</f>
        <v>351102</v>
      </c>
      <c r="J105" s="36">
        <f ca="1">RANDBETWEEN(IncomeStatementPeriodical6[[#This Row],[2016-01]],IncomeStatementPeriodical6[[#This Row],[2017-10]])</f>
        <v>359910</v>
      </c>
      <c r="K105" s="36">
        <f ca="1">RANDBETWEEN(IncomeStatementPeriodical6[[#This Row],[2016-01]],IncomeStatementPeriodical6[[#This Row],[2017-10]])</f>
        <v>334814</v>
      </c>
      <c r="L105" s="36">
        <f ca="1">RANDBETWEEN(IncomeStatementPeriodical6[[#This Row],[2016-01]],IncomeStatementPeriodical6[[#This Row],[2017-10]])</f>
        <v>339360</v>
      </c>
      <c r="M105" s="36">
        <f ca="1">RANDBETWEEN(IncomeStatementPeriodical6[[#This Row],[2016-01]],IncomeStatementPeriodical6[[#This Row],[2017-10]])</f>
        <v>336447</v>
      </c>
      <c r="N105" s="36">
        <f ca="1">RANDBETWEEN(IncomeStatementPeriodical6[[#This Row],[2016-01]],IncomeStatementPeriodical6[[#This Row],[2017-10]])</f>
        <v>377852</v>
      </c>
      <c r="O105" s="36">
        <f ca="1">RANDBETWEEN(IncomeStatementPeriodical6[[#This Row],[2016-01]],IncomeStatementPeriodical6[[#This Row],[2017-10]])</f>
        <v>348863</v>
      </c>
      <c r="P105" s="36">
        <f ca="1">RANDBETWEEN(IncomeStatementPeriodical6[[#This Row],[2016-01]],IncomeStatementPeriodical6[[#This Row],[2017-10]])</f>
        <v>338040</v>
      </c>
      <c r="Q105" s="36">
        <f ca="1">RANDBETWEEN(IncomeStatementPeriodical6[[#This Row],[2016-01]],IncomeStatementPeriodical6[[#This Row],[2017-10]])</f>
        <v>388027</v>
      </c>
      <c r="R105" s="36">
        <f ca="1">RANDBETWEEN(IncomeStatementPeriodical6[[#This Row],[2016-01]],IncomeStatementPeriodical6[[#This Row],[2017-10]])</f>
        <v>331104</v>
      </c>
      <c r="S105" s="36">
        <f ca="1">RANDBETWEEN(IncomeStatementPeriodical6[[#This Row],[2016-01]],IncomeStatementPeriodical6[[#This Row],[2017-10]])</f>
        <v>387308</v>
      </c>
      <c r="T105" s="36">
        <f ca="1">RANDBETWEEN(IncomeStatementPeriodical6[[#This Row],[2016-01]],IncomeStatementPeriodical6[[#This Row],[2017-10]])</f>
        <v>376995</v>
      </c>
      <c r="U105" s="36">
        <f ca="1">RANDBETWEEN(IncomeStatementPeriodical6[[#This Row],[2016-01]],IncomeStatementPeriodical6[[#This Row],[2017-10]])</f>
        <v>376284</v>
      </c>
      <c r="V105" s="36">
        <f ca="1">RANDBETWEEN(IncomeStatementPeriodical6[[#This Row],[2016-01]],IncomeStatementPeriodical6[[#This Row],[2017-10]])</f>
        <v>345817</v>
      </c>
      <c r="W105" s="36">
        <f ca="1">RANDBETWEEN(IncomeStatementPeriodical6[[#This Row],[2016-01]],IncomeStatementPeriodical6[[#This Row],[2017-10]])</f>
        <v>359399</v>
      </c>
      <c r="X105" s="38">
        <v>388296</v>
      </c>
      <c r="Y105" s="36">
        <v>308296</v>
      </c>
      <c r="Z105" s="36">
        <v>308296</v>
      </c>
      <c r="AA105" s="36">
        <v>308296</v>
      </c>
      <c r="AB105" s="36">
        <v>308296</v>
      </c>
      <c r="AC105" s="36">
        <v>308296</v>
      </c>
      <c r="AD105" s="36">
        <v>308296</v>
      </c>
      <c r="AE105" s="36">
        <v>308296</v>
      </c>
      <c r="AF105" s="36">
        <v>308296</v>
      </c>
      <c r="AG105" s="36">
        <v>308296</v>
      </c>
      <c r="AH105" s="36">
        <v>308296</v>
      </c>
      <c r="AI105" s="36">
        <v>308296</v>
      </c>
      <c r="AJ105" s="36">
        <v>308296</v>
      </c>
      <c r="AK105" s="36">
        <v>308296</v>
      </c>
      <c r="AL105" s="36">
        <v>308296</v>
      </c>
    </row>
    <row r="106" spans="1:38" x14ac:dyDescent="0.35">
      <c r="A106" s="7" t="s">
        <v>105</v>
      </c>
      <c r="B106" s="8">
        <v>1</v>
      </c>
      <c r="C106" s="38">
        <v>-4233998</v>
      </c>
      <c r="D106" s="36">
        <f ca="1">RANDBETWEEN(IncomeStatementPeriodical6[[#This Row],[2016-01]],IncomeStatementPeriodical6[[#This Row],[2017-10]])</f>
        <v>-4130590</v>
      </c>
      <c r="E106" s="36">
        <v>-4233998</v>
      </c>
      <c r="F106" s="36">
        <v>-4233998</v>
      </c>
      <c r="G106" s="36">
        <v>-4233998</v>
      </c>
      <c r="H106" s="36">
        <v>-4233998</v>
      </c>
      <c r="I106" s="36">
        <v>-4233998</v>
      </c>
      <c r="J106" s="36">
        <v>-4233998</v>
      </c>
      <c r="K106" s="36">
        <v>-4233998</v>
      </c>
      <c r="L106" s="36">
        <v>-4233998</v>
      </c>
      <c r="M106" s="36">
        <v>-4233998</v>
      </c>
      <c r="N106" s="36">
        <v>-4233998</v>
      </c>
      <c r="O106" s="36">
        <v>-4233998</v>
      </c>
      <c r="P106" s="36">
        <v>-4233998</v>
      </c>
      <c r="Q106" s="36">
        <v>-4233998</v>
      </c>
      <c r="R106" s="36">
        <v>-4233998</v>
      </c>
      <c r="S106" s="36">
        <v>-4233998</v>
      </c>
      <c r="T106" s="36">
        <v>-4233998</v>
      </c>
      <c r="U106" s="36">
        <v>-4233998</v>
      </c>
      <c r="V106" s="36">
        <v>-4233998</v>
      </c>
      <c r="W106" s="36">
        <v>-4233998</v>
      </c>
      <c r="X106" s="38">
        <v>-3733998</v>
      </c>
      <c r="Y106" s="36">
        <v>-4233998</v>
      </c>
      <c r="Z106" s="36">
        <v>-4233998</v>
      </c>
      <c r="AA106" s="36">
        <v>-4233998</v>
      </c>
      <c r="AB106" s="36">
        <v>-4233998</v>
      </c>
      <c r="AC106" s="36">
        <v>-4233998</v>
      </c>
      <c r="AD106" s="36">
        <v>-4233998</v>
      </c>
      <c r="AE106" s="36">
        <v>-4233998</v>
      </c>
      <c r="AF106" s="36">
        <v>-4233998</v>
      </c>
      <c r="AG106" s="36">
        <v>-4233998</v>
      </c>
      <c r="AH106" s="36">
        <v>-4233998</v>
      </c>
      <c r="AI106" s="36">
        <v>-4233998</v>
      </c>
      <c r="AJ106" s="36">
        <v>-4233998</v>
      </c>
      <c r="AK106" s="36">
        <v>-4233998</v>
      </c>
      <c r="AL106" s="36">
        <v>-4233998</v>
      </c>
    </row>
    <row r="107" spans="1:38" x14ac:dyDescent="0.35">
      <c r="A107" s="7" t="s">
        <v>106</v>
      </c>
      <c r="B107" s="8">
        <v>1</v>
      </c>
      <c r="C107" s="38">
        <v>-3721342</v>
      </c>
      <c r="D107" s="36">
        <f ca="1">RANDBETWEEN(-3721342,-3311111)</f>
        <v>-3436824</v>
      </c>
      <c r="E107" s="36">
        <f t="shared" ref="E107:AL107" ca="1" si="13">RANDBETWEEN(-3721342,-3311111)</f>
        <v>-3388086</v>
      </c>
      <c r="F107" s="36">
        <f t="shared" ca="1" si="13"/>
        <v>-3335073</v>
      </c>
      <c r="G107" s="36">
        <f t="shared" ca="1" si="13"/>
        <v>-3617543</v>
      </c>
      <c r="H107" s="36">
        <f t="shared" ca="1" si="13"/>
        <v>-3620499</v>
      </c>
      <c r="I107" s="36">
        <f t="shared" ca="1" si="13"/>
        <v>-3366029</v>
      </c>
      <c r="J107" s="36">
        <f t="shared" ca="1" si="13"/>
        <v>-3355429</v>
      </c>
      <c r="K107" s="36">
        <f t="shared" ca="1" si="13"/>
        <v>-3440234</v>
      </c>
      <c r="L107" s="36">
        <f t="shared" ca="1" si="13"/>
        <v>-3658652</v>
      </c>
      <c r="M107" s="36">
        <f t="shared" ca="1" si="13"/>
        <v>-3324500</v>
      </c>
      <c r="N107" s="36">
        <f t="shared" ca="1" si="13"/>
        <v>-3316148</v>
      </c>
      <c r="O107" s="36">
        <f t="shared" ca="1" si="13"/>
        <v>-3541407</v>
      </c>
      <c r="P107" s="36">
        <f t="shared" ca="1" si="13"/>
        <v>-3693141</v>
      </c>
      <c r="Q107" s="36">
        <f t="shared" ca="1" si="13"/>
        <v>-3512321</v>
      </c>
      <c r="R107" s="36">
        <f t="shared" ca="1" si="13"/>
        <v>-3580005</v>
      </c>
      <c r="S107" s="36">
        <f t="shared" ca="1" si="13"/>
        <v>-3682309</v>
      </c>
      <c r="T107" s="36">
        <f t="shared" ca="1" si="13"/>
        <v>-3559106</v>
      </c>
      <c r="U107" s="36">
        <f t="shared" ca="1" si="13"/>
        <v>-3343391</v>
      </c>
      <c r="V107" s="36">
        <f t="shared" ca="1" si="13"/>
        <v>-3340223</v>
      </c>
      <c r="W107" s="36">
        <f t="shared" ca="1" si="13"/>
        <v>-3718660</v>
      </c>
      <c r="X107" s="36">
        <f t="shared" ca="1" si="13"/>
        <v>-3618894</v>
      </c>
      <c r="Y107" s="36">
        <f t="shared" ca="1" si="13"/>
        <v>-3632309</v>
      </c>
      <c r="Z107" s="36">
        <f t="shared" ca="1" si="13"/>
        <v>-3687022</v>
      </c>
      <c r="AA107" s="36">
        <f t="shared" ca="1" si="13"/>
        <v>-3649058</v>
      </c>
      <c r="AB107" s="36">
        <f t="shared" ca="1" si="13"/>
        <v>-3613302</v>
      </c>
      <c r="AC107" s="36">
        <f t="shared" ca="1" si="13"/>
        <v>-3710887</v>
      </c>
      <c r="AD107" s="36">
        <f t="shared" ca="1" si="13"/>
        <v>-3360826</v>
      </c>
      <c r="AE107" s="36">
        <f t="shared" ca="1" si="13"/>
        <v>-3574690</v>
      </c>
      <c r="AF107" s="36">
        <f t="shared" ca="1" si="13"/>
        <v>-3382527</v>
      </c>
      <c r="AG107" s="36">
        <f t="shared" ca="1" si="13"/>
        <v>-3371485</v>
      </c>
      <c r="AH107" s="36">
        <f t="shared" ca="1" si="13"/>
        <v>-3570998</v>
      </c>
      <c r="AI107" s="36">
        <f t="shared" ca="1" si="13"/>
        <v>-3698752</v>
      </c>
      <c r="AJ107" s="36">
        <f t="shared" ca="1" si="13"/>
        <v>-3490044</v>
      </c>
      <c r="AK107" s="36">
        <f t="shared" ca="1" si="13"/>
        <v>-3583145</v>
      </c>
      <c r="AL107" s="36">
        <f t="shared" ca="1" si="13"/>
        <v>-3673032</v>
      </c>
    </row>
    <row r="108" spans="1:38" x14ac:dyDescent="0.35">
      <c r="A108" s="7" t="s">
        <v>107</v>
      </c>
      <c r="B108" s="8">
        <v>1</v>
      </c>
      <c r="C108" s="38">
        <v>180124</v>
      </c>
      <c r="D108" s="36">
        <f ca="1">RANDBETWEEN(180124,198834)</f>
        <v>195946</v>
      </c>
      <c r="E108" s="36">
        <f t="shared" ref="E108:AL108" ca="1" si="14">RANDBETWEEN(180124,198834)</f>
        <v>181276</v>
      </c>
      <c r="F108" s="36">
        <f t="shared" ca="1" si="14"/>
        <v>180311</v>
      </c>
      <c r="G108" s="36">
        <f t="shared" ca="1" si="14"/>
        <v>180703</v>
      </c>
      <c r="H108" s="36">
        <f t="shared" ca="1" si="14"/>
        <v>187732</v>
      </c>
      <c r="I108" s="36">
        <f t="shared" ca="1" si="14"/>
        <v>180482</v>
      </c>
      <c r="J108" s="36">
        <f t="shared" ca="1" si="14"/>
        <v>190478</v>
      </c>
      <c r="K108" s="36">
        <f t="shared" ca="1" si="14"/>
        <v>182880</v>
      </c>
      <c r="L108" s="36">
        <f t="shared" ca="1" si="14"/>
        <v>194005</v>
      </c>
      <c r="M108" s="36">
        <f t="shared" ca="1" si="14"/>
        <v>181535</v>
      </c>
      <c r="N108" s="36">
        <f t="shared" ca="1" si="14"/>
        <v>183725</v>
      </c>
      <c r="O108" s="36">
        <f t="shared" ca="1" si="14"/>
        <v>189345</v>
      </c>
      <c r="P108" s="36">
        <f t="shared" ca="1" si="14"/>
        <v>198471</v>
      </c>
      <c r="Q108" s="36">
        <f t="shared" ca="1" si="14"/>
        <v>195050</v>
      </c>
      <c r="R108" s="36">
        <f t="shared" ca="1" si="14"/>
        <v>192780</v>
      </c>
      <c r="S108" s="36">
        <f t="shared" ca="1" si="14"/>
        <v>182343</v>
      </c>
      <c r="T108" s="36">
        <f t="shared" ca="1" si="14"/>
        <v>192214</v>
      </c>
      <c r="U108" s="36">
        <f t="shared" ca="1" si="14"/>
        <v>191080</v>
      </c>
      <c r="V108" s="36">
        <f t="shared" ca="1" si="14"/>
        <v>186992</v>
      </c>
      <c r="W108" s="36">
        <f t="shared" ca="1" si="14"/>
        <v>187780</v>
      </c>
      <c r="X108" s="36">
        <f t="shared" ca="1" si="14"/>
        <v>197215</v>
      </c>
      <c r="Y108" s="36">
        <f t="shared" ca="1" si="14"/>
        <v>183014</v>
      </c>
      <c r="Z108" s="36">
        <f t="shared" ca="1" si="14"/>
        <v>198415</v>
      </c>
      <c r="AA108" s="36">
        <f t="shared" ca="1" si="14"/>
        <v>192080</v>
      </c>
      <c r="AB108" s="36">
        <f t="shared" ca="1" si="14"/>
        <v>182540</v>
      </c>
      <c r="AC108" s="36">
        <f t="shared" ca="1" si="14"/>
        <v>183564</v>
      </c>
      <c r="AD108" s="36">
        <f t="shared" ca="1" si="14"/>
        <v>184842</v>
      </c>
      <c r="AE108" s="36">
        <f t="shared" ca="1" si="14"/>
        <v>185916</v>
      </c>
      <c r="AF108" s="36">
        <f t="shared" ca="1" si="14"/>
        <v>195010</v>
      </c>
      <c r="AG108" s="36">
        <f t="shared" ca="1" si="14"/>
        <v>197329</v>
      </c>
      <c r="AH108" s="36">
        <f t="shared" ca="1" si="14"/>
        <v>190320</v>
      </c>
      <c r="AI108" s="36">
        <f t="shared" ca="1" si="14"/>
        <v>193613</v>
      </c>
      <c r="AJ108" s="36">
        <f t="shared" ca="1" si="14"/>
        <v>182827</v>
      </c>
      <c r="AK108" s="36">
        <f t="shared" ca="1" si="14"/>
        <v>191686</v>
      </c>
      <c r="AL108" s="36">
        <f t="shared" ca="1" si="14"/>
        <v>192463</v>
      </c>
    </row>
    <row r="109" spans="1:38" x14ac:dyDescent="0.35">
      <c r="A109" s="7" t="s">
        <v>108</v>
      </c>
      <c r="B109" s="8">
        <v>1</v>
      </c>
      <c r="C109" s="38">
        <v>-4051986</v>
      </c>
      <c r="D109" s="36">
        <f>IncomeStatementPeriodical6[[#This Row],[2016-01]]*D124</f>
        <v>-4173545.58</v>
      </c>
      <c r="E109" s="36">
        <f>IncomeStatementPeriodical6[[#This Row],[2016-01]]*E124</f>
        <v>-3739983.0780000002</v>
      </c>
      <c r="F109" s="36">
        <f>IncomeStatementPeriodical6[[#This Row],[2016-01]]*F124</f>
        <v>-4335625.0200000005</v>
      </c>
      <c r="G109" s="36">
        <f>IncomeStatementPeriodical6[[#This Row],[2016-01]]*G124</f>
        <v>-4173545.58</v>
      </c>
      <c r="H109" s="36">
        <f>IncomeStatementPeriodical6[[#This Row],[2016-01]]*H124</f>
        <v>-4137077.7059999998</v>
      </c>
      <c r="I109" s="36">
        <f>IncomeStatementPeriodical6[[#This Row],[2016-01]]*I124</f>
        <v>-4457184.6000000006</v>
      </c>
      <c r="J109" s="36">
        <f>IncomeStatementPeriodical6[[#This Row],[2016-01]]*J124</f>
        <v>-4376144.88</v>
      </c>
      <c r="K109" s="36">
        <f>IncomeStatementPeriodical6[[#This Row],[2016-01]]*K124</f>
        <v>-3739983.0780000002</v>
      </c>
      <c r="L109" s="36">
        <f>IncomeStatementPeriodical6[[#This Row],[2016-01]]*L124</f>
        <v>-3801573.2652000003</v>
      </c>
      <c r="M109" s="36">
        <f>IncomeStatementPeriodical6[[#This Row],[2016-01]]*M124</f>
        <v>-3889906.56</v>
      </c>
      <c r="N109" s="36">
        <f>IncomeStatementPeriodical6[[#This Row],[2016-01]]*N124</f>
        <v>-4011466.14</v>
      </c>
      <c r="O109" s="36">
        <f>IncomeStatementPeriodical6[[#This Row],[2016-01]]*O124</f>
        <v>-4011466.14</v>
      </c>
      <c r="P109" s="36">
        <f>IncomeStatementPeriodical6[[#This Row],[2016-01]]*P124</f>
        <v>-4173545.58</v>
      </c>
      <c r="Q109" s="36">
        <f>IncomeStatementPeriodical6[[#This Row],[2016-01]]*Q124</f>
        <v>-3739983.0780000002</v>
      </c>
      <c r="R109" s="36">
        <f>IncomeStatementPeriodical6[[#This Row],[2016-01]]*R124</f>
        <v>-4335625.0200000005</v>
      </c>
      <c r="S109" s="36">
        <f>IncomeStatementPeriodical6[[#This Row],[2016-01]]*S124</f>
        <v>-4173545.58</v>
      </c>
      <c r="T109" s="36">
        <f>IncomeStatementPeriodical6[[#This Row],[2016-01]]*T124</f>
        <v>-4137077.7059999998</v>
      </c>
      <c r="U109" s="36">
        <f>IncomeStatementPeriodical6[[#This Row],[2016-01]]*U124</f>
        <v>-4254585.3</v>
      </c>
      <c r="V109" s="36">
        <f>IncomeStatementPeriodical6[[#This Row],[2016-01]]*V124</f>
        <v>-3739983.0780000002</v>
      </c>
      <c r="W109" s="36">
        <f>IncomeStatementPeriodical6[[#This Row],[2016-01]]*W124</f>
        <v>-4173545.58</v>
      </c>
      <c r="X109" s="38">
        <f>IncomeStatementPeriodical6[[#This Row],[2016-01]]*X124</f>
        <v>-4137077.7059999998</v>
      </c>
      <c r="Y109" s="36">
        <f>IncomeStatementPeriodical6[[#This Row],[2016-01]]*Y124</f>
        <v>-4457184.6000000006</v>
      </c>
      <c r="Z109" s="36">
        <f>IncomeStatementPeriodical6[[#This Row],[2016-01]]*Z124</f>
        <v>-4376144.88</v>
      </c>
      <c r="AA109" s="36">
        <f>IncomeStatementPeriodical6[[#This Row],[2016-01]]*AA124</f>
        <v>-3739983.0780000002</v>
      </c>
      <c r="AB109" s="36">
        <f>IncomeStatementPeriodical6[[#This Row],[2016-01]]*AB124</f>
        <v>-3801573.2652000003</v>
      </c>
      <c r="AC109" s="36">
        <f>IncomeStatementPeriodical6[[#This Row],[2016-01]]*AC124</f>
        <v>-3889906.56</v>
      </c>
      <c r="AD109" s="36">
        <f>IncomeStatementPeriodical6[[#This Row],[2016-01]]*AD124</f>
        <v>-4011466.14</v>
      </c>
      <c r="AE109" s="36">
        <f>IncomeStatementPeriodical6[[#This Row],[2016-01]]*AE124</f>
        <v>-4011466.14</v>
      </c>
      <c r="AF109" s="36">
        <f>IncomeStatementPeriodical6[[#This Row],[2016-01]]*AF124</f>
        <v>-4173545.58</v>
      </c>
      <c r="AG109" s="36">
        <f>IncomeStatementPeriodical6[[#This Row],[2016-01]]*AG124</f>
        <v>-3739983.0780000002</v>
      </c>
      <c r="AH109" s="36">
        <f>IncomeStatementPeriodical6[[#This Row],[2016-01]]*AH124</f>
        <v>-4335625.0200000005</v>
      </c>
      <c r="AI109" s="36">
        <f>IncomeStatementPeriodical6[[#This Row],[2016-01]]*AI124</f>
        <v>-4011466.14</v>
      </c>
      <c r="AJ109" s="36">
        <f>IncomeStatementPeriodical6[[#This Row],[2016-01]]*AJ124</f>
        <v>-4011466.14</v>
      </c>
      <c r="AK109" s="36">
        <f>IncomeStatementPeriodical6[[#This Row],[2016-01]]*AK124</f>
        <v>-4173545.58</v>
      </c>
      <c r="AL109" s="36">
        <f>IncomeStatementPeriodical6[[#This Row],[2016-01]]*AL124</f>
        <v>-3739983.0780000002</v>
      </c>
    </row>
    <row r="110" spans="1:38" x14ac:dyDescent="0.35">
      <c r="A110" s="7" t="s">
        <v>119</v>
      </c>
      <c r="B110" s="8">
        <v>1</v>
      </c>
      <c r="C110" s="38">
        <v>-281321</v>
      </c>
      <c r="D110" s="36">
        <f>IncomeStatementPeriodical6[[#This Row],[2016-01]]*D124</f>
        <v>-289760.63</v>
      </c>
      <c r="E110" s="36">
        <f>IncomeStatementPeriodical6[[#This Row],[2016-01]]*E124</f>
        <v>-259659.28300000002</v>
      </c>
      <c r="F110" s="36">
        <f>IncomeStatementPeriodical6[[#This Row],[2016-01]]*F124</f>
        <v>-301013.47000000003</v>
      </c>
      <c r="G110" s="36">
        <f>IncomeStatementPeriodical6[[#This Row],[2016-01]]*G124</f>
        <v>-289760.63</v>
      </c>
      <c r="H110" s="36">
        <f>IncomeStatementPeriodical6[[#This Row],[2016-01]]*H124</f>
        <v>-287228.74099999998</v>
      </c>
      <c r="I110" s="36">
        <f>IncomeStatementPeriodical6[[#This Row],[2016-01]]*I124</f>
        <v>-309453.10000000003</v>
      </c>
      <c r="J110" s="36">
        <f>IncomeStatementPeriodical6[[#This Row],[2016-01]]*J124</f>
        <v>-303826.68</v>
      </c>
      <c r="K110" s="36">
        <f>IncomeStatementPeriodical6[[#This Row],[2016-01]]*K124</f>
        <v>-259659.28300000002</v>
      </c>
      <c r="L110" s="36">
        <f>IncomeStatementPeriodical6[[#This Row],[2016-01]]*L124</f>
        <v>-263935.36220000003</v>
      </c>
      <c r="M110" s="36">
        <f>IncomeStatementPeriodical6[[#This Row],[2016-01]]*M124</f>
        <v>-270068.15999999997</v>
      </c>
      <c r="N110" s="36">
        <f>IncomeStatementPeriodical6[[#This Row],[2016-01]]*N124</f>
        <v>-278507.78999999998</v>
      </c>
      <c r="O110" s="36">
        <f>IncomeStatementPeriodical6[[#This Row],[2016-01]]*O124</f>
        <v>-278507.78999999998</v>
      </c>
      <c r="P110" s="36">
        <f>IncomeStatementPeriodical6[[#This Row],[2016-01]]*P124</f>
        <v>-289760.63</v>
      </c>
      <c r="Q110" s="36">
        <f>IncomeStatementPeriodical6[[#This Row],[2016-01]]*Q124</f>
        <v>-259659.28300000002</v>
      </c>
      <c r="R110" s="36">
        <f>IncomeStatementPeriodical6[[#This Row],[2016-01]]*R124</f>
        <v>-301013.47000000003</v>
      </c>
      <c r="S110" s="36">
        <f>IncomeStatementPeriodical6[[#This Row],[2016-01]]*S124</f>
        <v>-289760.63</v>
      </c>
      <c r="T110" s="36">
        <f>IncomeStatementPeriodical6[[#This Row],[2016-01]]*T124</f>
        <v>-287228.74099999998</v>
      </c>
      <c r="U110" s="36">
        <f>IncomeStatementPeriodical6[[#This Row],[2016-01]]*U124</f>
        <v>-295387.05</v>
      </c>
      <c r="V110" s="36">
        <f>IncomeStatementPeriodical6[[#This Row],[2016-01]]*V124</f>
        <v>-259659.28300000002</v>
      </c>
      <c r="W110" s="36">
        <f>IncomeStatementPeriodical6[[#This Row],[2016-01]]*W124</f>
        <v>-289760.63</v>
      </c>
      <c r="X110" s="38">
        <f>IncomeStatementPeriodical6[[#This Row],[2016-01]]*X124</f>
        <v>-287228.74099999998</v>
      </c>
      <c r="Y110" s="36">
        <f>IncomeStatementPeriodical6[[#This Row],[2016-01]]*Y124</f>
        <v>-309453.10000000003</v>
      </c>
      <c r="Z110" s="36">
        <f>IncomeStatementPeriodical6[[#This Row],[2016-01]]*Z124</f>
        <v>-303826.68</v>
      </c>
      <c r="AA110" s="36">
        <f>IncomeStatementPeriodical6[[#This Row],[2016-01]]*AA124</f>
        <v>-259659.28300000002</v>
      </c>
      <c r="AB110" s="36">
        <f>IncomeStatementPeriodical6[[#This Row],[2016-01]]*AB124</f>
        <v>-263935.36220000003</v>
      </c>
      <c r="AC110" s="36">
        <f>IncomeStatementPeriodical6[[#This Row],[2016-01]]*AC124</f>
        <v>-270068.15999999997</v>
      </c>
      <c r="AD110" s="36">
        <f>IncomeStatementPeriodical6[[#This Row],[2016-01]]*AD124</f>
        <v>-278507.78999999998</v>
      </c>
      <c r="AE110" s="36">
        <f>IncomeStatementPeriodical6[[#This Row],[2016-01]]*AE124</f>
        <v>-278507.78999999998</v>
      </c>
      <c r="AF110" s="36">
        <f>IncomeStatementPeriodical6[[#This Row],[2016-01]]*AF124</f>
        <v>-289760.63</v>
      </c>
      <c r="AG110" s="36">
        <f>IncomeStatementPeriodical6[[#This Row],[2016-01]]*AG124</f>
        <v>-259659.28300000002</v>
      </c>
      <c r="AH110" s="36">
        <f>IncomeStatementPeriodical6[[#This Row],[2016-01]]*AH124</f>
        <v>-301013.47000000003</v>
      </c>
      <c r="AI110" s="36">
        <f>IncomeStatementPeriodical6[[#This Row],[2016-01]]*AI124</f>
        <v>-278507.78999999998</v>
      </c>
      <c r="AJ110" s="36">
        <f>IncomeStatementPeriodical6[[#This Row],[2016-01]]*AJ124</f>
        <v>-278507.78999999998</v>
      </c>
      <c r="AK110" s="36">
        <f>IncomeStatementPeriodical6[[#This Row],[2016-01]]*AK124</f>
        <v>-289760.63</v>
      </c>
      <c r="AL110" s="36">
        <f>IncomeStatementPeriodical6[[#This Row],[2016-01]]*AL124</f>
        <v>-259659.28300000002</v>
      </c>
    </row>
    <row r="111" spans="1:38" x14ac:dyDescent="0.35">
      <c r="A111" s="7" t="s">
        <v>109</v>
      </c>
      <c r="B111" s="8">
        <v>1</v>
      </c>
      <c r="C111" s="38">
        <v>-13842346</v>
      </c>
      <c r="D111" s="36">
        <f ca="1">RANDBETWEEN(IncomeStatementPeriodical6[[#This Row],[2016-01]],IncomeStatementPeriodical6[[#This Row],[2017-10]])</f>
        <v>-12504202</v>
      </c>
      <c r="E111" s="36">
        <v>-14442346</v>
      </c>
      <c r="F111" s="36">
        <v>-14942322</v>
      </c>
      <c r="G111" s="36">
        <v>-13842346</v>
      </c>
      <c r="H111" s="36">
        <v>-14442346</v>
      </c>
      <c r="I111" s="36">
        <v>-13842346</v>
      </c>
      <c r="J111" s="36">
        <v>-13842346</v>
      </c>
      <c r="K111" s="36">
        <v>-13842346</v>
      </c>
      <c r="L111" s="36">
        <v>-13842346</v>
      </c>
      <c r="M111" s="36">
        <v>-13842346</v>
      </c>
      <c r="N111" s="36">
        <v>-13842346</v>
      </c>
      <c r="O111" s="36">
        <v>-13842346</v>
      </c>
      <c r="P111" s="36">
        <v>-13842346</v>
      </c>
      <c r="Q111" s="36">
        <v>-13842346</v>
      </c>
      <c r="R111" s="36">
        <v>-13842346</v>
      </c>
      <c r="S111" s="36">
        <v>-13842346</v>
      </c>
      <c r="T111" s="36">
        <v>-13842346</v>
      </c>
      <c r="U111" s="36">
        <v>-13842346</v>
      </c>
      <c r="V111" s="36">
        <v>-13842346</v>
      </c>
      <c r="W111" s="36">
        <v>-13842346</v>
      </c>
      <c r="X111" s="38">
        <v>-11842346</v>
      </c>
      <c r="Y111" s="36">
        <v>-13842346</v>
      </c>
      <c r="Z111" s="36">
        <v>-13842346</v>
      </c>
      <c r="AA111" s="36">
        <v>-13842346</v>
      </c>
      <c r="AB111" s="36">
        <v>-13842346</v>
      </c>
      <c r="AC111" s="36">
        <v>-13842346</v>
      </c>
      <c r="AD111" s="36">
        <v>-13842346</v>
      </c>
      <c r="AE111" s="36">
        <v>-13842346</v>
      </c>
      <c r="AF111" s="36">
        <v>-13842346</v>
      </c>
      <c r="AG111" s="36">
        <v>-13842346</v>
      </c>
      <c r="AH111" s="36">
        <v>-13842346</v>
      </c>
      <c r="AI111" s="36">
        <v>-13842346</v>
      </c>
      <c r="AJ111" s="36">
        <v>-13842346</v>
      </c>
      <c r="AK111" s="36">
        <v>-13842346</v>
      </c>
      <c r="AL111" s="36">
        <v>-13842346</v>
      </c>
    </row>
    <row r="112" spans="1:38" x14ac:dyDescent="0.35">
      <c r="A112" s="7" t="s">
        <v>110</v>
      </c>
      <c r="B112" s="8">
        <v>1</v>
      </c>
      <c r="C112" s="38">
        <v>5354236</v>
      </c>
      <c r="D112" s="36">
        <f ca="1">RANDBETWEEN(IncomeStatementPeriodical6[[#This Row],[2016-01]],IncomeStatementPeriodical6[[#This Row],[2017-10]])</f>
        <v>5361118</v>
      </c>
      <c r="E112" s="36">
        <v>5354236</v>
      </c>
      <c r="F112" s="36">
        <v>5354236</v>
      </c>
      <c r="G112" s="36">
        <v>5354236</v>
      </c>
      <c r="H112" s="36">
        <v>5354236</v>
      </c>
      <c r="I112" s="36">
        <v>5354236</v>
      </c>
      <c r="J112" s="36">
        <v>5354236</v>
      </c>
      <c r="K112" s="36">
        <v>5354236</v>
      </c>
      <c r="L112" s="36">
        <v>5354236</v>
      </c>
      <c r="M112" s="36">
        <v>5354236</v>
      </c>
      <c r="N112" s="36">
        <v>5354236</v>
      </c>
      <c r="O112" s="36">
        <v>5354236</v>
      </c>
      <c r="P112" s="36">
        <v>5354236</v>
      </c>
      <c r="Q112" s="36">
        <v>5354236</v>
      </c>
      <c r="R112" s="36">
        <v>5354236</v>
      </c>
      <c r="S112" s="36">
        <v>5354236</v>
      </c>
      <c r="T112" s="36">
        <v>5354236</v>
      </c>
      <c r="U112" s="36">
        <v>5354236</v>
      </c>
      <c r="V112" s="36">
        <v>5354236</v>
      </c>
      <c r="W112" s="36">
        <v>5354236</v>
      </c>
      <c r="X112" s="38">
        <v>5454236</v>
      </c>
      <c r="Y112" s="36">
        <v>5354236</v>
      </c>
      <c r="Z112" s="36">
        <v>5354236</v>
      </c>
      <c r="AA112" s="36">
        <v>5354236</v>
      </c>
      <c r="AB112" s="36">
        <v>5354236</v>
      </c>
      <c r="AC112" s="36">
        <v>5354236</v>
      </c>
      <c r="AD112" s="36">
        <v>5354236</v>
      </c>
      <c r="AE112" s="36">
        <v>5354236</v>
      </c>
      <c r="AF112" s="36">
        <v>5354236</v>
      </c>
      <c r="AG112" s="36">
        <v>5354236</v>
      </c>
      <c r="AH112" s="36">
        <v>5354236</v>
      </c>
      <c r="AI112" s="36">
        <v>5354236</v>
      </c>
      <c r="AJ112" s="36">
        <v>5354236</v>
      </c>
      <c r="AK112" s="36">
        <v>5354236</v>
      </c>
      <c r="AL112" s="36">
        <v>5354236</v>
      </c>
    </row>
    <row r="113" spans="1:38" x14ac:dyDescent="0.35">
      <c r="A113" s="7" t="s">
        <v>111</v>
      </c>
      <c r="B113" s="8">
        <v>1</v>
      </c>
      <c r="C113" s="38">
        <v>7363125</v>
      </c>
      <c r="D113" s="36">
        <f ca="1">RANDBETWEEN(IncomeStatementPeriodical6[[#This Row],[2016-01]],IncomeStatementPeriodical6[[#This Row],[2017-10]])</f>
        <v>7387211</v>
      </c>
      <c r="E113" s="36">
        <v>7363125</v>
      </c>
      <c r="F113" s="36">
        <v>7363125</v>
      </c>
      <c r="G113" s="36">
        <v>7363125</v>
      </c>
      <c r="H113" s="36">
        <v>7363125</v>
      </c>
      <c r="I113" s="36">
        <v>7363125</v>
      </c>
      <c r="J113" s="36">
        <v>7363125</v>
      </c>
      <c r="K113" s="36">
        <v>7363125</v>
      </c>
      <c r="L113" s="36">
        <v>7363125</v>
      </c>
      <c r="M113" s="36">
        <v>7363125</v>
      </c>
      <c r="N113" s="36">
        <v>7363125</v>
      </c>
      <c r="O113" s="36">
        <v>7363125</v>
      </c>
      <c r="P113" s="36">
        <v>7363125</v>
      </c>
      <c r="Q113" s="36">
        <v>7363125</v>
      </c>
      <c r="R113" s="36">
        <v>7363125</v>
      </c>
      <c r="S113" s="36">
        <v>7363125</v>
      </c>
      <c r="T113" s="36">
        <v>7363125</v>
      </c>
      <c r="U113" s="36">
        <v>7363125</v>
      </c>
      <c r="V113" s="36">
        <v>7363125</v>
      </c>
      <c r="W113" s="36">
        <v>7363125</v>
      </c>
      <c r="X113" s="38">
        <v>7463125</v>
      </c>
      <c r="Y113" s="36">
        <v>7363125</v>
      </c>
      <c r="Z113" s="36">
        <v>7363125</v>
      </c>
      <c r="AA113" s="36">
        <v>7363125</v>
      </c>
      <c r="AB113" s="36">
        <v>7363125</v>
      </c>
      <c r="AC113" s="36">
        <v>7363125</v>
      </c>
      <c r="AD113" s="36">
        <v>7363125</v>
      </c>
      <c r="AE113" s="36">
        <v>7363125</v>
      </c>
      <c r="AF113" s="36">
        <v>7363125</v>
      </c>
      <c r="AG113" s="36">
        <v>7363125</v>
      </c>
      <c r="AH113" s="36">
        <v>7363125</v>
      </c>
      <c r="AI113" s="36">
        <v>7363125</v>
      </c>
      <c r="AJ113" s="36">
        <v>7363125</v>
      </c>
      <c r="AK113" s="36">
        <v>7363125</v>
      </c>
      <c r="AL113" s="36">
        <v>7363125</v>
      </c>
    </row>
    <row r="114" spans="1:38" x14ac:dyDescent="0.35">
      <c r="A114" s="7" t="s">
        <v>112</v>
      </c>
      <c r="B114" s="8">
        <v>1</v>
      </c>
      <c r="C114" s="38">
        <v>-3478543</v>
      </c>
      <c r="D114" s="36">
        <f>IncomeStatementPeriodical6[[#This Row],[2016-01]]*D126</f>
        <v>-3339401.28</v>
      </c>
      <c r="E114" s="36">
        <f>IncomeStatementPeriodical6[[#This Row],[2016-01]]*E126</f>
        <v>-3443757.57</v>
      </c>
      <c r="F114" s="36">
        <f>IncomeStatementPeriodical6[[#This Row],[2016-01]]*F126</f>
        <v>-3443757.57</v>
      </c>
      <c r="G114" s="36">
        <f>IncomeStatementPeriodical6[[#This Row],[2016-01]]*G126</f>
        <v>-3582899.29</v>
      </c>
      <c r="H114" s="36">
        <f>IncomeStatementPeriodical6[[#This Row],[2016-01]]*H126</f>
        <v>-3210695.1890000002</v>
      </c>
      <c r="I114" s="36">
        <f>IncomeStatementPeriodical6[[#This Row],[2016-01]]*I126</f>
        <v>-3722041.0100000002</v>
      </c>
      <c r="J114" s="36">
        <f>IncomeStatementPeriodical6[[#This Row],[2016-01]]*J126</f>
        <v>-3582899.29</v>
      </c>
      <c r="K114" s="36">
        <f>IncomeStatementPeriodical6[[#This Row],[2016-01]]*K126</f>
        <v>-3551592.4029999995</v>
      </c>
      <c r="L114" s="36">
        <f>IncomeStatementPeriodical6[[#This Row],[2016-01]]*L126</f>
        <v>-3652470.1500000004</v>
      </c>
      <c r="M114" s="36">
        <f>IncomeStatementPeriodical6[[#This Row],[2016-01]]*M126</f>
        <v>-3210695.1890000002</v>
      </c>
      <c r="N114" s="36">
        <f>IncomeStatementPeriodical6[[#This Row],[2016-01]]*N126</f>
        <v>-3930753.59</v>
      </c>
      <c r="O114" s="36">
        <f>IncomeStatementPeriodical6[[#This Row],[2016-01]]*O126</f>
        <v>-3443757.57</v>
      </c>
      <c r="P114" s="36">
        <f>IncomeStatementPeriodical6[[#This Row],[2016-01]]*P126</f>
        <v>-3582899.29</v>
      </c>
      <c r="Q114" s="36">
        <f>IncomeStatementPeriodical6[[#This Row],[2016-01]]*Q126</f>
        <v>-3652470.1500000004</v>
      </c>
      <c r="R114" s="36">
        <f>IncomeStatementPeriodical6[[#This Row],[2016-01]]*R126</f>
        <v>-3659427.236</v>
      </c>
      <c r="S114" s="36">
        <f>IncomeStatementPeriodical6[[#This Row],[2016-01]]*S126</f>
        <v>-3662905.7789999996</v>
      </c>
      <c r="T114" s="36">
        <f>IncomeStatementPeriodical6[[#This Row],[2016-01]]*T126</f>
        <v>-3826397.3000000003</v>
      </c>
      <c r="U114" s="36">
        <f>IncomeStatementPeriodical6[[#This Row],[2016-01]]*U126</f>
        <v>-3930753.59</v>
      </c>
      <c r="V114" s="36">
        <f>IncomeStatementPeriodical6[[#This Row],[2016-01]]*V126</f>
        <v>-3826397.3000000003</v>
      </c>
      <c r="W114" s="36">
        <f>IncomeStatementPeriodical6[[#This Row],[2016-01]]*W126</f>
        <v>-3722041.0100000002</v>
      </c>
      <c r="X114" s="36">
        <f>IncomeStatementPeriodical6[[#This Row],[2016-01]]*X126</f>
        <v>-3210695.1890000002</v>
      </c>
      <c r="Y114" s="36">
        <f>IncomeStatementPeriodical6[[#This Row],[2016-01]]*Y126</f>
        <v>-3722041.0100000002</v>
      </c>
      <c r="Z114" s="36">
        <f>IncomeStatementPeriodical6[[#This Row],[2016-01]]*Z126</f>
        <v>-3582899.29</v>
      </c>
      <c r="AA114" s="36">
        <f>IncomeStatementPeriodical6[[#This Row],[2016-01]]*AA126</f>
        <v>-3551592.4029999995</v>
      </c>
      <c r="AB114" s="36">
        <f>IncomeStatementPeriodical6[[#This Row],[2016-01]]*AB126</f>
        <v>-3652470.1500000004</v>
      </c>
      <c r="AC114" s="36">
        <f>IncomeStatementPeriodical6[[#This Row],[2016-01]]*AC126</f>
        <v>-3210695.1890000002</v>
      </c>
      <c r="AD114" s="36">
        <f>IncomeStatementPeriodical6[[#This Row],[2016-01]]*AD126</f>
        <v>-3930753.59</v>
      </c>
      <c r="AE114" s="36">
        <f>IncomeStatementPeriodical6[[#This Row],[2016-01]]*AE126</f>
        <v>-3443757.57</v>
      </c>
      <c r="AF114" s="36">
        <f>IncomeStatementPeriodical6[[#This Row],[2016-01]]*AF126</f>
        <v>-3582899.29</v>
      </c>
      <c r="AG114" s="36">
        <f>IncomeStatementPeriodical6[[#This Row],[2016-01]]*AG126</f>
        <v>-3652470.1500000004</v>
      </c>
      <c r="AH114" s="36">
        <f>IncomeStatementPeriodical6[[#This Row],[2016-01]]*AH126</f>
        <v>-3659427.236</v>
      </c>
      <c r="AI114" s="36">
        <f>IncomeStatementPeriodical6[[#This Row],[2016-01]]*AI126</f>
        <v>-3662905.7789999996</v>
      </c>
      <c r="AJ114" s="36">
        <f>IncomeStatementPeriodical6[[#This Row],[2016-01]]*AJ126</f>
        <v>-3826397.3000000003</v>
      </c>
      <c r="AK114" s="36">
        <f>IncomeStatementPeriodical6[[#This Row],[2016-01]]*AK126</f>
        <v>-3930753.59</v>
      </c>
      <c r="AL114" s="36">
        <f>IncomeStatementPeriodical6[[#This Row],[2016-01]]*AL126</f>
        <v>-3826397.3000000003</v>
      </c>
    </row>
    <row r="115" spans="1:38" s="29" customFormat="1" x14ac:dyDescent="0.35">
      <c r="A115" s="29" t="s">
        <v>127</v>
      </c>
      <c r="B115" s="37">
        <v>1</v>
      </c>
      <c r="C115" s="38">
        <f ca="1">SUM(C88:C114)</f>
        <v>-1071785</v>
      </c>
      <c r="D115" s="38">
        <f ca="1">SUM(D88:D114)</f>
        <v>11646531.149999997</v>
      </c>
      <c r="E115" s="38">
        <f ca="1">SUM(E88:E114)</f>
        <v>7529340.3769199979</v>
      </c>
      <c r="F115" s="38">
        <f ca="1">SUM(F88:F114)</f>
        <v>7124596.3614421207</v>
      </c>
      <c r="G115" s="38">
        <f t="shared" ref="G115:AL115" ca="1" si="15">SUM(G88:G114)</f>
        <v>9871022.0102774054</v>
      </c>
      <c r="H115" s="38">
        <f t="shared" ca="1" si="15"/>
        <v>10667235.26936898</v>
      </c>
      <c r="I115" s="38">
        <f t="shared" ca="1" si="15"/>
        <v>10841363.507280059</v>
      </c>
      <c r="J115" s="38">
        <f t="shared" ca="1" si="15"/>
        <v>14013313.012632787</v>
      </c>
      <c r="K115" s="38">
        <f t="shared" ca="1" si="15"/>
        <v>10843536.450824082</v>
      </c>
      <c r="L115" s="38">
        <f t="shared" ca="1" si="15"/>
        <v>11821147.372299815</v>
      </c>
      <c r="M115" s="38">
        <f t="shared" ca="1" si="15"/>
        <v>10396491.566125996</v>
      </c>
      <c r="N115" s="38">
        <f t="shared" ca="1" si="15"/>
        <v>12337691.940138333</v>
      </c>
      <c r="O115" s="38">
        <f t="shared" ca="1" si="15"/>
        <v>11496741.474478688</v>
      </c>
      <c r="P115" s="38">
        <f t="shared" ca="1" si="15"/>
        <v>10536356.598969743</v>
      </c>
      <c r="Q115" s="38">
        <f t="shared" ca="1" si="15"/>
        <v>12216292.81928703</v>
      </c>
      <c r="R115" s="38">
        <f t="shared" ca="1" si="15"/>
        <v>-939166.72600000026</v>
      </c>
      <c r="S115" s="38">
        <f t="shared" ca="1" si="15"/>
        <v>11542630.88924</v>
      </c>
      <c r="T115" s="38">
        <f t="shared" ca="1" si="15"/>
        <v>10285517.044889998</v>
      </c>
      <c r="U115" s="38">
        <f t="shared" ca="1" si="15"/>
        <v>12100778.048207246</v>
      </c>
      <c r="V115" s="38">
        <f t="shared" ca="1" si="15"/>
        <v>13951264.959383089</v>
      </c>
      <c r="W115" s="38">
        <f t="shared" ca="1" si="15"/>
        <v>13380855.779708253</v>
      </c>
      <c r="X115" s="38">
        <f t="shared" ca="1" si="15"/>
        <v>13609227.194125004</v>
      </c>
      <c r="Y115" s="38">
        <f t="shared" ca="1" si="15"/>
        <v>11805423.281437226</v>
      </c>
      <c r="Z115" s="38">
        <f t="shared" ca="1" si="15"/>
        <v>15934173.355760273</v>
      </c>
      <c r="AA115" s="38">
        <f t="shared" ca="1" si="15"/>
        <v>15263295.658717928</v>
      </c>
      <c r="AB115" s="38">
        <f t="shared" ca="1" si="15"/>
        <v>12807656.302164899</v>
      </c>
      <c r="AC115" s="38">
        <f t="shared" ca="1" si="15"/>
        <v>12708440.363650929</v>
      </c>
      <c r="AD115" s="38">
        <f t="shared" ca="1" si="15"/>
        <v>15261413.809630837</v>
      </c>
      <c r="AE115" s="38">
        <f t="shared" ca="1" si="15"/>
        <v>11184777.18667125</v>
      </c>
      <c r="AF115" s="38">
        <f t="shared" ca="1" si="15"/>
        <v>11665809.845758978</v>
      </c>
      <c r="AG115" s="38">
        <f t="shared" ca="1" si="15"/>
        <v>12828383.073375268</v>
      </c>
      <c r="AH115" s="38">
        <f t="shared" ca="1" si="15"/>
        <v>12190419.583047291</v>
      </c>
      <c r="AI115" s="38">
        <f t="shared" ca="1" si="15"/>
        <v>13245179.790891409</v>
      </c>
      <c r="AJ115" s="38">
        <f t="shared" ca="1" si="15"/>
        <v>15109699.926598199</v>
      </c>
      <c r="AK115" s="38">
        <f t="shared" ca="1" si="15"/>
        <v>12038083.465388484</v>
      </c>
      <c r="AL115" s="38">
        <f t="shared" ca="1" si="15"/>
        <v>10766447.717761258</v>
      </c>
    </row>
    <row r="116" spans="1:38" x14ac:dyDescent="0.35">
      <c r="A116" s="7" t="s">
        <v>128</v>
      </c>
      <c r="B116" s="8">
        <v>1</v>
      </c>
      <c r="C116" s="36">
        <v>11212263</v>
      </c>
      <c r="D116" s="36">
        <v>11212263</v>
      </c>
      <c r="E116" s="36">
        <v>11212264</v>
      </c>
      <c r="F116" s="36">
        <v>11212265</v>
      </c>
      <c r="G116" s="36">
        <v>11212266</v>
      </c>
      <c r="H116" s="36">
        <v>11212267</v>
      </c>
      <c r="I116" s="36">
        <v>11212268</v>
      </c>
      <c r="J116" s="36">
        <v>11212269</v>
      </c>
      <c r="K116" s="36">
        <v>11212270</v>
      </c>
      <c r="L116" s="36">
        <v>11212271</v>
      </c>
      <c r="M116" s="36">
        <v>11212272</v>
      </c>
      <c r="N116" s="36">
        <v>11212273</v>
      </c>
      <c r="O116" s="36">
        <v>11212274</v>
      </c>
      <c r="P116" s="36">
        <v>11212275</v>
      </c>
      <c r="Q116" s="36">
        <v>11212276</v>
      </c>
      <c r="R116" s="36">
        <v>11212277</v>
      </c>
      <c r="S116" s="36">
        <v>11212278</v>
      </c>
      <c r="T116" s="36">
        <v>11212279</v>
      </c>
      <c r="U116" s="36">
        <v>11212280</v>
      </c>
      <c r="V116" s="36">
        <v>11212281</v>
      </c>
      <c r="W116" s="36">
        <v>11212282</v>
      </c>
      <c r="X116" s="36">
        <v>11212283</v>
      </c>
      <c r="Y116" s="36">
        <v>11212284</v>
      </c>
      <c r="Z116" s="36">
        <v>11212285</v>
      </c>
      <c r="AA116" s="36">
        <v>11212286</v>
      </c>
      <c r="AB116" s="36">
        <v>11212287</v>
      </c>
      <c r="AC116" s="36">
        <v>11212288</v>
      </c>
      <c r="AD116" s="36">
        <v>11212289</v>
      </c>
      <c r="AE116" s="36">
        <v>11212290</v>
      </c>
      <c r="AF116" s="36">
        <v>11212291</v>
      </c>
      <c r="AG116" s="36">
        <v>11212292</v>
      </c>
      <c r="AH116" s="36">
        <v>11212293</v>
      </c>
      <c r="AI116" s="36">
        <v>11212294</v>
      </c>
      <c r="AJ116" s="36">
        <v>11212295</v>
      </c>
      <c r="AK116" s="36">
        <v>11212296</v>
      </c>
      <c r="AL116" s="36">
        <v>11212297</v>
      </c>
    </row>
    <row r="117" spans="1:38" s="29" customFormat="1" x14ac:dyDescent="0.35">
      <c r="A117" s="29" t="s">
        <v>129</v>
      </c>
      <c r="B117" s="37">
        <v>1</v>
      </c>
      <c r="C117" s="38">
        <f ca="1">C116+C115</f>
        <v>10140478</v>
      </c>
      <c r="D117" s="38">
        <f t="shared" ref="D117:AL117" ca="1" si="16">D116+D115</f>
        <v>22858794.149999999</v>
      </c>
      <c r="E117" s="38">
        <f t="shared" ca="1" si="16"/>
        <v>18741604.37692</v>
      </c>
      <c r="F117" s="38">
        <f t="shared" ca="1" si="16"/>
        <v>18336861.361442119</v>
      </c>
      <c r="G117" s="38">
        <f t="shared" ca="1" si="16"/>
        <v>21083288.010277405</v>
      </c>
      <c r="H117" s="38">
        <f t="shared" ca="1" si="16"/>
        <v>21879502.26936898</v>
      </c>
      <c r="I117" s="38">
        <f t="shared" ca="1" si="16"/>
        <v>22053631.507280059</v>
      </c>
      <c r="J117" s="38">
        <f t="shared" ca="1" si="16"/>
        <v>25225582.012632787</v>
      </c>
      <c r="K117" s="38">
        <f t="shared" ca="1" si="16"/>
        <v>22055806.450824082</v>
      </c>
      <c r="L117" s="38">
        <f t="shared" ca="1" si="16"/>
        <v>23033418.372299813</v>
      </c>
      <c r="M117" s="38">
        <f t="shared" ca="1" si="16"/>
        <v>21608763.566125996</v>
      </c>
      <c r="N117" s="38">
        <f t="shared" ca="1" si="16"/>
        <v>23549964.940138333</v>
      </c>
      <c r="O117" s="38">
        <f t="shared" ca="1" si="16"/>
        <v>22709015.474478688</v>
      </c>
      <c r="P117" s="38">
        <f t="shared" ca="1" si="16"/>
        <v>21748631.598969743</v>
      </c>
      <c r="Q117" s="38">
        <f t="shared" ca="1" si="16"/>
        <v>23428568.819287032</v>
      </c>
      <c r="R117" s="38">
        <f t="shared" ca="1" si="16"/>
        <v>10273110.274</v>
      </c>
      <c r="S117" s="38">
        <f t="shared" ca="1" si="16"/>
        <v>22754908.88924</v>
      </c>
      <c r="T117" s="38">
        <f t="shared" ca="1" si="16"/>
        <v>21497796.044889998</v>
      </c>
      <c r="U117" s="38">
        <f t="shared" ca="1" si="16"/>
        <v>23313058.048207246</v>
      </c>
      <c r="V117" s="38">
        <f t="shared" ca="1" si="16"/>
        <v>25163545.959383089</v>
      </c>
      <c r="W117" s="38">
        <f t="shared" ca="1" si="16"/>
        <v>24593137.779708251</v>
      </c>
      <c r="X117" s="38">
        <f t="shared" ca="1" si="16"/>
        <v>24821510.194125004</v>
      </c>
      <c r="Y117" s="38">
        <f t="shared" ca="1" si="16"/>
        <v>23017707.281437226</v>
      </c>
      <c r="Z117" s="38">
        <f t="shared" ca="1" si="16"/>
        <v>27146458.355760273</v>
      </c>
      <c r="AA117" s="38">
        <f t="shared" ca="1" si="16"/>
        <v>26475581.65871793</v>
      </c>
      <c r="AB117" s="38">
        <f t="shared" ca="1" si="16"/>
        <v>24019943.302164897</v>
      </c>
      <c r="AC117" s="38">
        <f t="shared" ca="1" si="16"/>
        <v>23920728.363650929</v>
      </c>
      <c r="AD117" s="38">
        <f t="shared" ca="1" si="16"/>
        <v>26473702.809630837</v>
      </c>
      <c r="AE117" s="38">
        <f t="shared" ca="1" si="16"/>
        <v>22397067.18667125</v>
      </c>
      <c r="AF117" s="38">
        <f t="shared" ca="1" si="16"/>
        <v>22878100.845758978</v>
      </c>
      <c r="AG117" s="38">
        <f t="shared" ca="1" si="16"/>
        <v>24040675.07337527</v>
      </c>
      <c r="AH117" s="38">
        <f t="shared" ca="1" si="16"/>
        <v>23402712.583047293</v>
      </c>
      <c r="AI117" s="38">
        <f t="shared" ca="1" si="16"/>
        <v>24457473.790891409</v>
      </c>
      <c r="AJ117" s="38">
        <f t="shared" ca="1" si="16"/>
        <v>26321994.926598199</v>
      </c>
      <c r="AK117" s="38">
        <f t="shared" ca="1" si="16"/>
        <v>23250379.465388484</v>
      </c>
      <c r="AL117" s="38">
        <f t="shared" ca="1" si="16"/>
        <v>21978744.717761256</v>
      </c>
    </row>
    <row r="118" spans="1:38" x14ac:dyDescent="0.35">
      <c r="D118"/>
      <c r="E118"/>
      <c r="F118"/>
    </row>
    <row r="119" spans="1:38" x14ac:dyDescent="0.35">
      <c r="D119"/>
      <c r="E119"/>
      <c r="F119"/>
    </row>
    <row r="120" spans="1:38" x14ac:dyDescent="0.35">
      <c r="V120" s="7" t="s">
        <v>135</v>
      </c>
    </row>
    <row r="122" spans="1:38" x14ac:dyDescent="0.35">
      <c r="D122" s="7">
        <v>0.92</v>
      </c>
      <c r="E122" s="7">
        <v>0.92300000000000004</v>
      </c>
      <c r="F122" s="7">
        <v>0.93820000000000003</v>
      </c>
      <c r="G122" s="7">
        <v>0.96</v>
      </c>
      <c r="H122" s="7">
        <v>0.99</v>
      </c>
      <c r="I122" s="7">
        <v>1.03</v>
      </c>
      <c r="J122" s="7">
        <v>1.05</v>
      </c>
      <c r="K122" s="7">
        <v>1.052</v>
      </c>
      <c r="L122" s="7">
        <v>1.0529999999999999</v>
      </c>
      <c r="M122" s="7">
        <v>1.1000000000000001</v>
      </c>
      <c r="N122" s="7">
        <v>1.1299999999999999</v>
      </c>
      <c r="O122" s="7">
        <v>1.1000000000000001</v>
      </c>
      <c r="P122" s="7">
        <v>1.07</v>
      </c>
      <c r="Q122" s="7">
        <v>1.03</v>
      </c>
      <c r="R122" s="7">
        <v>1.0209999999999999</v>
      </c>
      <c r="S122" s="7">
        <v>1.05</v>
      </c>
      <c r="T122" s="7">
        <v>0.92300000000000004</v>
      </c>
      <c r="U122" s="7">
        <v>1.0209999999999999</v>
      </c>
      <c r="V122" s="7">
        <v>0.92300000000000004</v>
      </c>
      <c r="W122" s="7">
        <v>0.93820000000000003</v>
      </c>
      <c r="X122" s="7">
        <v>0.96</v>
      </c>
      <c r="Y122" s="7">
        <v>0.99</v>
      </c>
      <c r="Z122" s="7">
        <v>1.03</v>
      </c>
      <c r="AA122" s="7">
        <v>0.92300000000000004</v>
      </c>
      <c r="AB122" s="7">
        <v>1.07</v>
      </c>
      <c r="AC122" s="7">
        <v>1.03</v>
      </c>
      <c r="AD122" s="7">
        <v>1.0209999999999999</v>
      </c>
      <c r="AE122" s="7">
        <v>1.05</v>
      </c>
      <c r="AF122" s="7">
        <v>0.92300000000000004</v>
      </c>
      <c r="AG122" s="7">
        <v>1.03</v>
      </c>
      <c r="AH122" s="7">
        <v>0.92300000000000004</v>
      </c>
      <c r="AI122" s="7">
        <v>1.07</v>
      </c>
      <c r="AJ122" s="7">
        <v>1.03</v>
      </c>
      <c r="AK122" s="7">
        <v>1.0209999999999999</v>
      </c>
      <c r="AL122" s="7">
        <v>1.03</v>
      </c>
    </row>
    <row r="124" spans="1:38" x14ac:dyDescent="0.35">
      <c r="D124" s="7">
        <v>1.03</v>
      </c>
      <c r="E124" s="7">
        <v>0.92300000000000004</v>
      </c>
      <c r="F124" s="7">
        <v>1.07</v>
      </c>
      <c r="G124" s="7">
        <v>1.03</v>
      </c>
      <c r="H124" s="7">
        <v>1.0209999999999999</v>
      </c>
      <c r="I124" s="7">
        <v>1.1000000000000001</v>
      </c>
      <c r="J124" s="7">
        <v>1.08</v>
      </c>
      <c r="K124" s="7">
        <v>0.92300000000000004</v>
      </c>
      <c r="L124" s="7">
        <v>0.93820000000000003</v>
      </c>
      <c r="M124" s="7">
        <v>0.96</v>
      </c>
      <c r="N124" s="7">
        <v>0.99</v>
      </c>
      <c r="O124" s="7">
        <v>0.99</v>
      </c>
      <c r="P124" s="7">
        <v>1.03</v>
      </c>
      <c r="Q124" s="7">
        <v>0.92300000000000004</v>
      </c>
      <c r="R124" s="7">
        <v>1.07</v>
      </c>
      <c r="S124" s="7">
        <v>1.03</v>
      </c>
      <c r="T124" s="7">
        <v>1.0209999999999999</v>
      </c>
      <c r="U124" s="7">
        <v>1.05</v>
      </c>
      <c r="V124" s="7">
        <v>0.92300000000000004</v>
      </c>
      <c r="W124" s="7">
        <v>1.03</v>
      </c>
      <c r="X124" s="7">
        <v>1.0209999999999999</v>
      </c>
      <c r="Y124" s="7">
        <v>1.1000000000000001</v>
      </c>
      <c r="Z124" s="7">
        <v>1.08</v>
      </c>
      <c r="AA124" s="7">
        <v>0.92300000000000004</v>
      </c>
      <c r="AB124" s="7">
        <v>0.93820000000000003</v>
      </c>
      <c r="AC124" s="7">
        <v>0.96</v>
      </c>
      <c r="AD124" s="7">
        <v>0.99</v>
      </c>
      <c r="AE124" s="7">
        <v>0.99</v>
      </c>
      <c r="AF124" s="7">
        <v>1.03</v>
      </c>
      <c r="AG124" s="7">
        <v>0.92300000000000004</v>
      </c>
      <c r="AH124" s="7">
        <v>1.07</v>
      </c>
      <c r="AI124" s="7">
        <v>0.99</v>
      </c>
      <c r="AJ124" s="7">
        <v>0.99</v>
      </c>
      <c r="AK124" s="7">
        <v>1.03</v>
      </c>
      <c r="AL124" s="7">
        <v>0.92300000000000004</v>
      </c>
    </row>
    <row r="126" spans="1:38" x14ac:dyDescent="0.35">
      <c r="D126" s="7">
        <v>0.96</v>
      </c>
      <c r="E126" s="7">
        <v>0.99</v>
      </c>
      <c r="F126" s="7">
        <v>0.99</v>
      </c>
      <c r="G126" s="7">
        <v>1.03</v>
      </c>
      <c r="H126" s="7">
        <v>0.92300000000000004</v>
      </c>
      <c r="I126" s="7">
        <v>1.07</v>
      </c>
      <c r="J126" s="7">
        <v>1.03</v>
      </c>
      <c r="K126" s="7">
        <v>1.0209999999999999</v>
      </c>
      <c r="L126" s="7">
        <v>1.05</v>
      </c>
      <c r="M126" s="7">
        <v>0.92300000000000004</v>
      </c>
      <c r="N126" s="7">
        <v>1.1299999999999999</v>
      </c>
      <c r="O126" s="7">
        <v>0.99</v>
      </c>
      <c r="P126" s="7">
        <v>1.03</v>
      </c>
      <c r="Q126" s="7">
        <v>1.05</v>
      </c>
      <c r="R126" s="7">
        <v>1.052</v>
      </c>
      <c r="S126" s="7">
        <v>1.0529999999999999</v>
      </c>
      <c r="T126" s="7">
        <v>1.1000000000000001</v>
      </c>
      <c r="U126" s="7">
        <v>1.1299999999999999</v>
      </c>
      <c r="V126" s="7">
        <v>1.1000000000000001</v>
      </c>
      <c r="W126" s="7">
        <v>1.07</v>
      </c>
      <c r="X126" s="7">
        <v>0.92300000000000004</v>
      </c>
      <c r="Y126" s="7">
        <v>1.07</v>
      </c>
      <c r="Z126" s="7">
        <v>1.03</v>
      </c>
      <c r="AA126" s="7">
        <v>1.0209999999999999</v>
      </c>
      <c r="AB126" s="7">
        <v>1.05</v>
      </c>
      <c r="AC126" s="7">
        <v>0.92300000000000004</v>
      </c>
      <c r="AD126" s="7">
        <v>1.1299999999999999</v>
      </c>
      <c r="AE126" s="7">
        <v>0.99</v>
      </c>
      <c r="AF126" s="7">
        <v>1.03</v>
      </c>
      <c r="AG126" s="7">
        <v>1.05</v>
      </c>
      <c r="AH126" s="7">
        <v>1.052</v>
      </c>
      <c r="AI126" s="7">
        <v>1.0529999999999999</v>
      </c>
      <c r="AJ126" s="7">
        <v>1.1000000000000001</v>
      </c>
      <c r="AK126" s="7">
        <v>1.1299999999999999</v>
      </c>
      <c r="AL126" s="7">
        <v>1.1000000000000001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D8841-2B5E-4226-86F5-FC108FE58260}">
  <dimension ref="A1:BC120"/>
  <sheetViews>
    <sheetView showGridLines="0" topLeftCell="A16" zoomScale="85" zoomScaleNormal="85" workbookViewId="0">
      <selection activeCell="V67" sqref="V67"/>
    </sheetView>
  </sheetViews>
  <sheetFormatPr defaultColWidth="9.109375" defaultRowHeight="15" x14ac:dyDescent="0.35"/>
  <cols>
    <col min="1" max="1" width="33.44140625" style="7" customWidth="1"/>
    <col min="2" max="2" width="16.44140625" style="7" customWidth="1"/>
    <col min="3" max="14" width="10.6640625" style="7" customWidth="1"/>
    <col min="15" max="16384" width="9.109375" style="7"/>
  </cols>
  <sheetData>
    <row r="1" spans="1:55" x14ac:dyDescent="0.35">
      <c r="A1" s="8" t="s">
        <v>12</v>
      </c>
      <c r="B1" s="8" t="s">
        <v>57</v>
      </c>
      <c r="C1" s="8" t="s">
        <v>51</v>
      </c>
      <c r="D1" s="8" t="s">
        <v>52</v>
      </c>
      <c r="E1" s="8" t="s">
        <v>27</v>
      </c>
      <c r="F1" s="8" t="s">
        <v>40</v>
      </c>
      <c r="G1" s="8" t="s">
        <v>53</v>
      </c>
      <c r="H1" s="8" t="s">
        <v>28</v>
      </c>
      <c r="I1" s="8" t="s">
        <v>41</v>
      </c>
      <c r="J1" s="8" t="s">
        <v>54</v>
      </c>
      <c r="K1" s="8" t="s">
        <v>29</v>
      </c>
      <c r="L1" s="8" t="s">
        <v>42</v>
      </c>
      <c r="M1" s="8" t="s">
        <v>43</v>
      </c>
      <c r="N1" s="8" t="s">
        <v>30</v>
      </c>
      <c r="O1" s="6"/>
      <c r="P1" s="7">
        <v>1</v>
      </c>
      <c r="Q1" s="7">
        <v>2</v>
      </c>
      <c r="R1" s="7">
        <v>3</v>
      </c>
      <c r="S1" s="7">
        <v>4</v>
      </c>
      <c r="T1" s="7">
        <v>5</v>
      </c>
      <c r="U1" s="7">
        <v>6</v>
      </c>
      <c r="V1" s="7">
        <v>7</v>
      </c>
      <c r="W1" s="7">
        <v>8</v>
      </c>
      <c r="X1" s="7">
        <v>9</v>
      </c>
      <c r="Y1" s="7">
        <v>10</v>
      </c>
      <c r="Z1" s="7">
        <v>11</v>
      </c>
      <c r="AA1" s="7">
        <v>12</v>
      </c>
      <c r="AE1" s="7">
        <v>1</v>
      </c>
      <c r="AF1" s="7">
        <v>2</v>
      </c>
      <c r="AG1" s="7">
        <v>3</v>
      </c>
      <c r="AH1" s="7">
        <v>4</v>
      </c>
      <c r="AI1" s="7">
        <v>5</v>
      </c>
      <c r="AJ1" s="7">
        <v>6</v>
      </c>
      <c r="AK1" s="7">
        <v>7</v>
      </c>
      <c r="AL1" s="7">
        <v>8</v>
      </c>
      <c r="AM1" s="7">
        <v>9</v>
      </c>
      <c r="AN1" s="7">
        <v>10</v>
      </c>
      <c r="AO1" s="7">
        <v>11</v>
      </c>
      <c r="AP1" s="7">
        <v>12</v>
      </c>
      <c r="AR1" s="52" t="s">
        <v>51</v>
      </c>
      <c r="AS1" s="52" t="s">
        <v>52</v>
      </c>
      <c r="AT1" s="52" t="s">
        <v>27</v>
      </c>
      <c r="AU1" s="52" t="s">
        <v>40</v>
      </c>
      <c r="AV1" s="52" t="s">
        <v>53</v>
      </c>
      <c r="AW1" s="52" t="s">
        <v>28</v>
      </c>
      <c r="AX1" s="52" t="s">
        <v>41</v>
      </c>
      <c r="AY1" s="52" t="s">
        <v>54</v>
      </c>
      <c r="AZ1" s="52" t="s">
        <v>29</v>
      </c>
      <c r="BA1" s="52" t="s">
        <v>42</v>
      </c>
      <c r="BB1" s="52" t="s">
        <v>43</v>
      </c>
      <c r="BC1" s="53" t="s">
        <v>30</v>
      </c>
    </row>
    <row r="2" spans="1:55" x14ac:dyDescent="0.35">
      <c r="A2" s="8" t="s">
        <v>15</v>
      </c>
      <c r="B2" s="8">
        <v>1</v>
      </c>
      <c r="C2" s="13">
        <v>4924146.666666667</v>
      </c>
      <c r="D2" s="13">
        <v>4553250</v>
      </c>
      <c r="E2" s="13">
        <v>4003440</v>
      </c>
      <c r="F2" s="13">
        <v>4289400</v>
      </c>
      <c r="G2" s="13">
        <v>5102133.3333333321</v>
      </c>
      <c r="H2" s="13">
        <v>6333853.333333333</v>
      </c>
      <c r="I2" s="13">
        <v>7230153.333333333</v>
      </c>
      <c r="J2" s="13">
        <v>6497866.666666666</v>
      </c>
      <c r="K2" s="13">
        <v>5491420</v>
      </c>
      <c r="L2" s="13">
        <v>5189140</v>
      </c>
      <c r="M2" s="13">
        <v>5109891.666666667</v>
      </c>
      <c r="N2" s="13">
        <v>4976110</v>
      </c>
      <c r="O2" s="6"/>
      <c r="P2" s="47">
        <v>0.92</v>
      </c>
      <c r="Q2" s="47">
        <v>0.9</v>
      </c>
      <c r="R2" s="47">
        <v>0.84</v>
      </c>
      <c r="S2" s="47">
        <v>0.9</v>
      </c>
      <c r="T2" s="47">
        <v>0.95</v>
      </c>
      <c r="U2" s="47">
        <v>1.06</v>
      </c>
      <c r="V2" s="47">
        <v>1.21</v>
      </c>
      <c r="W2" s="47">
        <v>1.18</v>
      </c>
      <c r="X2" s="47">
        <v>1.0900000000000001</v>
      </c>
      <c r="Y2" s="47">
        <v>1.03</v>
      </c>
      <c r="Z2" s="47">
        <v>0.95</v>
      </c>
      <c r="AA2" s="47">
        <v>0.87</v>
      </c>
      <c r="AE2" s="47">
        <f ca="1">RANDBETWEEN(80,120)/100</f>
        <v>0.88</v>
      </c>
      <c r="AF2" s="47">
        <f t="shared" ref="AF2:AP15" ca="1" si="0">RANDBETWEEN(84,122)/100</f>
        <v>0.97</v>
      </c>
      <c r="AG2" s="47">
        <f t="shared" ca="1" si="0"/>
        <v>0.85</v>
      </c>
      <c r="AH2" s="47">
        <f t="shared" ca="1" si="0"/>
        <v>1.03</v>
      </c>
      <c r="AI2" s="47">
        <f t="shared" ca="1" si="0"/>
        <v>0.89</v>
      </c>
      <c r="AJ2" s="47">
        <f t="shared" ca="1" si="0"/>
        <v>0.98</v>
      </c>
      <c r="AK2" s="47">
        <f t="shared" ca="1" si="0"/>
        <v>1.08</v>
      </c>
      <c r="AL2" s="47">
        <f t="shared" ca="1" si="0"/>
        <v>1.03</v>
      </c>
      <c r="AM2" s="47">
        <f t="shared" ca="1" si="0"/>
        <v>1.07</v>
      </c>
      <c r="AN2" s="47">
        <f t="shared" ca="1" si="0"/>
        <v>1</v>
      </c>
      <c r="AO2" s="47">
        <f t="shared" ca="1" si="0"/>
        <v>0.84</v>
      </c>
      <c r="AP2" s="47">
        <f t="shared" ca="1" si="0"/>
        <v>1.2</v>
      </c>
      <c r="AR2" s="54">
        <v>5352333.333333333</v>
      </c>
      <c r="AS2" s="54">
        <v>5059166.666666666</v>
      </c>
      <c r="AT2" s="54">
        <v>4766000</v>
      </c>
      <c r="AU2" s="54">
        <v>4766000</v>
      </c>
      <c r="AV2" s="54">
        <v>5370666.666666666</v>
      </c>
      <c r="AW2" s="54">
        <v>5975333.333333333</v>
      </c>
      <c r="AX2" s="54">
        <v>5975333.333333333</v>
      </c>
      <c r="AY2" s="54">
        <v>5506666.666666666</v>
      </c>
      <c r="AZ2" s="54">
        <v>5038000</v>
      </c>
      <c r="BA2" s="54">
        <v>5038000</v>
      </c>
      <c r="BB2" s="54">
        <v>5378833.333333334</v>
      </c>
      <c r="BC2" s="55">
        <v>5719666.666666667</v>
      </c>
    </row>
    <row r="3" spans="1:55" x14ac:dyDescent="0.35">
      <c r="A3" s="9" t="s">
        <v>16</v>
      </c>
      <c r="B3" s="8">
        <v>1</v>
      </c>
      <c r="C3" s="13">
        <v>3373626.6666666665</v>
      </c>
      <c r="D3" s="12">
        <v>3298000</v>
      </c>
      <c r="E3" s="12">
        <v>3413333.3333333335</v>
      </c>
      <c r="F3" s="12">
        <v>3413333.3333333335</v>
      </c>
      <c r="G3" s="12">
        <v>3538666.666666667</v>
      </c>
      <c r="H3" s="12">
        <v>3664000</v>
      </c>
      <c r="I3" s="12">
        <v>3664000</v>
      </c>
      <c r="J3" s="12">
        <v>3782833.333333333</v>
      </c>
      <c r="K3" s="12">
        <v>3901666.6666666665</v>
      </c>
      <c r="L3" s="12">
        <v>3901666.6666666665</v>
      </c>
      <c r="M3" s="12">
        <v>4105166.666666667</v>
      </c>
      <c r="N3" s="12">
        <v>4308666.666666667</v>
      </c>
      <c r="O3" s="6"/>
      <c r="P3" s="48">
        <v>1.06</v>
      </c>
      <c r="Q3" s="48">
        <v>1.03</v>
      </c>
      <c r="R3" s="48">
        <v>1.02</v>
      </c>
      <c r="S3" s="48">
        <v>1.02</v>
      </c>
      <c r="T3" s="48">
        <v>1.06</v>
      </c>
      <c r="U3" s="48">
        <v>0.98</v>
      </c>
      <c r="V3" s="48">
        <v>0.97</v>
      </c>
      <c r="W3" s="48">
        <v>1.07</v>
      </c>
      <c r="X3" s="48">
        <v>0.98</v>
      </c>
      <c r="Y3" s="48">
        <v>1.06</v>
      </c>
      <c r="Z3" s="48">
        <v>1.08</v>
      </c>
      <c r="AA3" s="48">
        <v>0.94</v>
      </c>
      <c r="AE3" s="48">
        <f ca="1">RANDBETWEEN(90,110)/100</f>
        <v>0.99</v>
      </c>
      <c r="AF3" s="48">
        <f t="shared" ref="AF3:AP3" ca="1" si="1">RANDBETWEEN(93,110)/100</f>
        <v>0.99</v>
      </c>
      <c r="AG3" s="48">
        <f t="shared" ca="1" si="1"/>
        <v>1.05</v>
      </c>
      <c r="AH3" s="48">
        <f t="shared" ca="1" si="1"/>
        <v>1.0900000000000001</v>
      </c>
      <c r="AI3" s="48">
        <f t="shared" ca="1" si="1"/>
        <v>1.02</v>
      </c>
      <c r="AJ3" s="48">
        <f t="shared" ca="1" si="1"/>
        <v>1.01</v>
      </c>
      <c r="AK3" s="48">
        <f t="shared" ca="1" si="1"/>
        <v>1.07</v>
      </c>
      <c r="AL3" s="48">
        <f t="shared" ca="1" si="1"/>
        <v>0.97</v>
      </c>
      <c r="AM3" s="48">
        <f t="shared" ca="1" si="1"/>
        <v>1.01</v>
      </c>
      <c r="AN3" s="48">
        <f t="shared" ca="1" si="1"/>
        <v>1</v>
      </c>
      <c r="AO3" s="48">
        <f t="shared" ca="1" si="1"/>
        <v>0.98</v>
      </c>
      <c r="AP3" s="48">
        <f t="shared" ca="1" si="1"/>
        <v>1.08</v>
      </c>
      <c r="AR3" s="56">
        <v>3182666.6666666665</v>
      </c>
      <c r="AS3" s="56">
        <v>3298000</v>
      </c>
      <c r="AT3" s="56">
        <v>3413333.3333333335</v>
      </c>
      <c r="AU3" s="56">
        <v>3413333.3333333335</v>
      </c>
      <c r="AV3" s="56">
        <v>3538666.666666667</v>
      </c>
      <c r="AW3" s="56">
        <v>3664000</v>
      </c>
      <c r="AX3" s="56">
        <v>3664000</v>
      </c>
      <c r="AY3" s="56">
        <v>3782833.333333333</v>
      </c>
      <c r="AZ3" s="56">
        <v>3901666.6666666665</v>
      </c>
      <c r="BA3" s="56">
        <v>3901666.6666666665</v>
      </c>
      <c r="BB3" s="56">
        <v>4105166.666666667</v>
      </c>
      <c r="BC3" s="57">
        <v>4308666.666666667</v>
      </c>
    </row>
    <row r="4" spans="1:55" x14ac:dyDescent="0.35">
      <c r="A4" s="9" t="s">
        <v>8</v>
      </c>
      <c r="B4" s="8">
        <v>1</v>
      </c>
      <c r="C4" s="49">
        <f>SUM(C2:C3)</f>
        <v>8297773.333333334</v>
      </c>
      <c r="D4" s="49">
        <f t="shared" ref="D4:N4" si="2">SUM(D2:D3)</f>
        <v>7851250</v>
      </c>
      <c r="E4" s="49">
        <f t="shared" si="2"/>
        <v>7416773.333333334</v>
      </c>
      <c r="F4" s="49">
        <f t="shared" si="2"/>
        <v>7702733.333333334</v>
      </c>
      <c r="G4" s="49">
        <f t="shared" si="2"/>
        <v>8640800</v>
      </c>
      <c r="H4" s="49">
        <f t="shared" si="2"/>
        <v>9997853.3333333321</v>
      </c>
      <c r="I4" s="49">
        <f t="shared" si="2"/>
        <v>10894153.333333332</v>
      </c>
      <c r="J4" s="49">
        <f t="shared" si="2"/>
        <v>10280700</v>
      </c>
      <c r="K4" s="49">
        <f t="shared" si="2"/>
        <v>9393086.666666666</v>
      </c>
      <c r="L4" s="49">
        <f t="shared" si="2"/>
        <v>9090806.666666666</v>
      </c>
      <c r="M4" s="49">
        <f t="shared" si="2"/>
        <v>9215058.333333334</v>
      </c>
      <c r="N4" s="49">
        <f t="shared" si="2"/>
        <v>9284776.6666666679</v>
      </c>
      <c r="O4" s="6"/>
      <c r="P4" s="47">
        <v>0.98</v>
      </c>
      <c r="Q4" s="47">
        <v>1.2</v>
      </c>
      <c r="R4" s="47">
        <v>1.22</v>
      </c>
      <c r="S4" s="47">
        <v>1.1000000000000001</v>
      </c>
      <c r="T4" s="47">
        <v>0.87</v>
      </c>
      <c r="U4" s="47">
        <v>0.86</v>
      </c>
      <c r="V4" s="47">
        <v>1.1399999999999999</v>
      </c>
      <c r="W4" s="47">
        <v>0.98</v>
      </c>
      <c r="X4" s="47">
        <v>1.07</v>
      </c>
      <c r="Y4" s="47">
        <v>0.92</v>
      </c>
      <c r="Z4" s="47">
        <v>1.02</v>
      </c>
      <c r="AA4" s="47">
        <v>0.89</v>
      </c>
      <c r="AE4" s="47">
        <f ca="1">RANDBETWEEN(84,122)/100</f>
        <v>1.05</v>
      </c>
      <c r="AF4" s="47">
        <f t="shared" ca="1" si="0"/>
        <v>0.89</v>
      </c>
      <c r="AG4" s="47">
        <f t="shared" ca="1" si="0"/>
        <v>1.1499999999999999</v>
      </c>
      <c r="AH4" s="47">
        <f t="shared" ca="1" si="0"/>
        <v>1.2</v>
      </c>
      <c r="AI4" s="47">
        <f t="shared" ca="1" si="0"/>
        <v>1.17</v>
      </c>
      <c r="AJ4" s="47">
        <f t="shared" ca="1" si="0"/>
        <v>0.94</v>
      </c>
      <c r="AK4" s="47">
        <f t="shared" ca="1" si="0"/>
        <v>1.1599999999999999</v>
      </c>
      <c r="AL4" s="47">
        <f t="shared" ca="1" si="0"/>
        <v>0.91</v>
      </c>
      <c r="AM4" s="47">
        <f t="shared" ca="1" si="0"/>
        <v>0.97</v>
      </c>
      <c r="AN4" s="47">
        <f t="shared" ca="1" si="0"/>
        <v>0.94</v>
      </c>
      <c r="AO4" s="47">
        <f t="shared" ca="1" si="0"/>
        <v>0.99</v>
      </c>
      <c r="AP4" s="47">
        <f t="shared" ca="1" si="0"/>
        <v>1.08</v>
      </c>
      <c r="AR4" s="58">
        <f>SUM(AR2:AR3)</f>
        <v>8535000</v>
      </c>
      <c r="AS4" s="58">
        <f t="shared" ref="AS4:BC4" si="3">SUM(AS2:AS3)</f>
        <v>8357166.666666666</v>
      </c>
      <c r="AT4" s="58">
        <f t="shared" si="3"/>
        <v>8179333.333333334</v>
      </c>
      <c r="AU4" s="58">
        <f t="shared" si="3"/>
        <v>8179333.333333334</v>
      </c>
      <c r="AV4" s="58">
        <f t="shared" si="3"/>
        <v>8909333.3333333321</v>
      </c>
      <c r="AW4" s="58">
        <f t="shared" si="3"/>
        <v>9639333.3333333321</v>
      </c>
      <c r="AX4" s="58">
        <f t="shared" si="3"/>
        <v>9639333.3333333321</v>
      </c>
      <c r="AY4" s="58">
        <f t="shared" si="3"/>
        <v>9289500</v>
      </c>
      <c r="AZ4" s="58">
        <f t="shared" si="3"/>
        <v>8939666.666666666</v>
      </c>
      <c r="BA4" s="58">
        <f t="shared" si="3"/>
        <v>8939666.666666666</v>
      </c>
      <c r="BB4" s="58">
        <f t="shared" si="3"/>
        <v>9484000</v>
      </c>
      <c r="BC4" s="59">
        <f t="shared" si="3"/>
        <v>10028333.333333334</v>
      </c>
    </row>
    <row r="5" spans="1:55" x14ac:dyDescent="0.35">
      <c r="A5" s="9" t="s">
        <v>17</v>
      </c>
      <c r="B5" s="8">
        <v>1</v>
      </c>
      <c r="C5" s="13">
        <v>1088880</v>
      </c>
      <c r="D5" s="13">
        <v>1050771.6666666667</v>
      </c>
      <c r="E5" s="13">
        <v>983400</v>
      </c>
      <c r="F5" s="13">
        <v>953600</v>
      </c>
      <c r="G5" s="13">
        <v>1356480</v>
      </c>
      <c r="H5" s="13">
        <v>1796013.3333333335</v>
      </c>
      <c r="I5" s="13">
        <v>1905973.3333333335</v>
      </c>
      <c r="J5" s="13">
        <v>1531781.6666666667</v>
      </c>
      <c r="K5" s="13">
        <v>1198750.0000000002</v>
      </c>
      <c r="L5" s="13">
        <v>1153083.3333333335</v>
      </c>
      <c r="M5" s="13">
        <v>1110720</v>
      </c>
      <c r="N5" s="13">
        <v>1160610</v>
      </c>
      <c r="O5" s="6"/>
      <c r="P5" s="51">
        <v>1.04</v>
      </c>
      <c r="Q5" s="51">
        <v>1.03</v>
      </c>
      <c r="R5" s="51">
        <v>0.99</v>
      </c>
      <c r="S5" s="51">
        <v>0.96</v>
      </c>
      <c r="T5" s="51">
        <v>0.96</v>
      </c>
      <c r="U5" s="51">
        <v>0.98</v>
      </c>
      <c r="V5" s="51">
        <v>1.04</v>
      </c>
      <c r="W5" s="51">
        <v>1.03</v>
      </c>
      <c r="X5" s="51">
        <v>1.05</v>
      </c>
      <c r="Y5" s="51">
        <v>1.01</v>
      </c>
      <c r="Z5" s="51">
        <v>0.96</v>
      </c>
      <c r="AA5" s="51">
        <v>0.99</v>
      </c>
      <c r="AE5" s="51">
        <f ca="1">RANDBETWEEN(96,105)/100</f>
        <v>1.01</v>
      </c>
      <c r="AF5" s="51">
        <f t="shared" ref="AF5:AP5" ca="1" si="4">RANDBETWEEN(96,105)/100</f>
        <v>0.96</v>
      </c>
      <c r="AG5" s="51">
        <f t="shared" ca="1" si="4"/>
        <v>1.05</v>
      </c>
      <c r="AH5" s="51">
        <f t="shared" ca="1" si="4"/>
        <v>0.97</v>
      </c>
      <c r="AI5" s="51">
        <f t="shared" ca="1" si="4"/>
        <v>1.01</v>
      </c>
      <c r="AJ5" s="51">
        <f t="shared" ca="1" si="4"/>
        <v>1.02</v>
      </c>
      <c r="AK5" s="51">
        <f t="shared" ca="1" si="4"/>
        <v>1.03</v>
      </c>
      <c r="AL5" s="51">
        <f t="shared" ca="1" si="4"/>
        <v>1.01</v>
      </c>
      <c r="AM5" s="51">
        <f t="shared" ca="1" si="4"/>
        <v>1.02</v>
      </c>
      <c r="AN5" s="51">
        <f t="shared" ca="1" si="4"/>
        <v>1</v>
      </c>
      <c r="AO5" s="51">
        <f t="shared" ca="1" si="4"/>
        <v>1</v>
      </c>
      <c r="AP5" s="51">
        <f t="shared" ca="1" si="4"/>
        <v>0.99</v>
      </c>
      <c r="AR5" s="56">
        <v>1047000</v>
      </c>
      <c r="AS5" s="56">
        <v>1020166.6666666667</v>
      </c>
      <c r="AT5" s="56">
        <v>993333.33333333337</v>
      </c>
      <c r="AU5" s="56">
        <v>993333.33333333337</v>
      </c>
      <c r="AV5" s="56">
        <v>1413000</v>
      </c>
      <c r="AW5" s="56">
        <v>1832666.6666666667</v>
      </c>
      <c r="AX5" s="56">
        <v>1832666.6666666667</v>
      </c>
      <c r="AY5" s="56">
        <v>1487166.6666666667</v>
      </c>
      <c r="AZ5" s="56">
        <v>1141666.6666666667</v>
      </c>
      <c r="BA5" s="56">
        <v>1141666.6666666667</v>
      </c>
      <c r="BB5" s="56">
        <v>1157000</v>
      </c>
      <c r="BC5" s="57">
        <v>1172333.3333333333</v>
      </c>
    </row>
    <row r="6" spans="1:55" x14ac:dyDescent="0.35">
      <c r="A6" s="9" t="s">
        <v>18</v>
      </c>
      <c r="B6" s="8">
        <v>1</v>
      </c>
      <c r="C6" s="13">
        <v>1966550.0000000002</v>
      </c>
      <c r="D6" s="13">
        <v>1874963.3333333335</v>
      </c>
      <c r="E6" s="13">
        <v>1889620</v>
      </c>
      <c r="F6" s="13">
        <v>1589400</v>
      </c>
      <c r="G6" s="13">
        <v>2046053.333333333</v>
      </c>
      <c r="H6" s="13">
        <v>1577033.3333333333</v>
      </c>
      <c r="I6" s="13">
        <v>1614140</v>
      </c>
      <c r="J6" s="13">
        <v>1768550</v>
      </c>
      <c r="K6" s="13">
        <v>1928520</v>
      </c>
      <c r="L6" s="13">
        <v>2064880</v>
      </c>
      <c r="M6" s="13">
        <v>2051730</v>
      </c>
      <c r="N6" s="13">
        <v>2324000</v>
      </c>
      <c r="O6" s="6"/>
      <c r="P6" s="47">
        <v>1.1100000000000001</v>
      </c>
      <c r="Q6" s="47">
        <v>1.06</v>
      </c>
      <c r="R6" s="47">
        <v>1.07</v>
      </c>
      <c r="S6" s="47">
        <v>0.9</v>
      </c>
      <c r="T6" s="47">
        <v>1.1299999999999999</v>
      </c>
      <c r="U6" s="47">
        <v>0.85</v>
      </c>
      <c r="V6" s="47">
        <v>0.87</v>
      </c>
      <c r="W6" s="47">
        <v>0.93</v>
      </c>
      <c r="X6" s="47">
        <v>0.99</v>
      </c>
      <c r="Y6" s="47">
        <v>1.06</v>
      </c>
      <c r="Z6" s="47">
        <v>1.02</v>
      </c>
      <c r="AA6" s="47">
        <v>1.1200000000000001</v>
      </c>
      <c r="AE6" s="47">
        <f ca="1">RANDBETWEEN(84,122)/100</f>
        <v>1.06</v>
      </c>
      <c r="AF6" s="47">
        <f t="shared" ca="1" si="0"/>
        <v>1.0900000000000001</v>
      </c>
      <c r="AG6" s="47">
        <f t="shared" ca="1" si="0"/>
        <v>0.9</v>
      </c>
      <c r="AH6" s="47">
        <f t="shared" ca="1" si="0"/>
        <v>1.04</v>
      </c>
      <c r="AI6" s="47">
        <f t="shared" ca="1" si="0"/>
        <v>0.87</v>
      </c>
      <c r="AJ6" s="47">
        <f t="shared" ca="1" si="0"/>
        <v>0.97</v>
      </c>
      <c r="AK6" s="47">
        <f t="shared" ca="1" si="0"/>
        <v>1.18</v>
      </c>
      <c r="AL6" s="47">
        <f t="shared" ca="1" si="0"/>
        <v>0.94</v>
      </c>
      <c r="AM6" s="47">
        <f t="shared" ca="1" si="0"/>
        <v>0.9</v>
      </c>
      <c r="AN6" s="47">
        <f t="shared" ca="1" si="0"/>
        <v>1.03</v>
      </c>
      <c r="AO6" s="47">
        <f t="shared" ca="1" si="0"/>
        <v>0.89</v>
      </c>
      <c r="AP6" s="47">
        <f t="shared" ca="1" si="0"/>
        <v>1.21</v>
      </c>
      <c r="AR6" s="54">
        <v>1771666.6666666667</v>
      </c>
      <c r="AS6" s="54">
        <v>1768833.3333333335</v>
      </c>
      <c r="AT6" s="54">
        <v>1766000</v>
      </c>
      <c r="AU6" s="54">
        <v>1766000</v>
      </c>
      <c r="AV6" s="54">
        <v>1810666.6666666665</v>
      </c>
      <c r="AW6" s="54">
        <v>1855333.3333333333</v>
      </c>
      <c r="AX6" s="54">
        <v>1855333.3333333333</v>
      </c>
      <c r="AY6" s="54">
        <v>1901666.6666666665</v>
      </c>
      <c r="AZ6" s="54">
        <v>1948000</v>
      </c>
      <c r="BA6" s="54">
        <v>1948000</v>
      </c>
      <c r="BB6" s="54">
        <v>2011500</v>
      </c>
      <c r="BC6" s="55">
        <v>2075000</v>
      </c>
    </row>
    <row r="7" spans="1:55" x14ac:dyDescent="0.35">
      <c r="A7" s="10" t="s">
        <v>10</v>
      </c>
      <c r="B7" s="8">
        <v>1</v>
      </c>
      <c r="C7" s="49">
        <f>C4-(C5+C6)</f>
        <v>5242343.333333334</v>
      </c>
      <c r="D7" s="49">
        <f>D4-(D5+D6)</f>
        <v>4925515</v>
      </c>
      <c r="E7" s="49">
        <f t="shared" ref="E7:N7" si="5">E4-(E5+E6)</f>
        <v>4543753.333333334</v>
      </c>
      <c r="F7" s="49">
        <f t="shared" si="5"/>
        <v>5159733.333333334</v>
      </c>
      <c r="G7" s="49">
        <f t="shared" si="5"/>
        <v>5238266.666666667</v>
      </c>
      <c r="H7" s="49">
        <f t="shared" si="5"/>
        <v>6624806.6666666651</v>
      </c>
      <c r="I7" s="49">
        <f t="shared" si="5"/>
        <v>7374039.9999999981</v>
      </c>
      <c r="J7" s="49">
        <f t="shared" si="5"/>
        <v>6980368.333333333</v>
      </c>
      <c r="K7" s="49">
        <f t="shared" si="5"/>
        <v>6265816.666666666</v>
      </c>
      <c r="L7" s="49">
        <f t="shared" si="5"/>
        <v>5872843.3333333321</v>
      </c>
      <c r="M7" s="49">
        <f t="shared" si="5"/>
        <v>6052608.333333334</v>
      </c>
      <c r="N7" s="49">
        <f t="shared" si="5"/>
        <v>5800166.6666666679</v>
      </c>
      <c r="O7" s="6"/>
      <c r="P7" s="48">
        <v>1</v>
      </c>
      <c r="Q7" s="48">
        <v>1.1000000000000001</v>
      </c>
      <c r="R7" s="48">
        <v>0.99</v>
      </c>
      <c r="S7" s="48">
        <v>0.99</v>
      </c>
      <c r="T7" s="48">
        <v>1.05</v>
      </c>
      <c r="U7" s="48">
        <v>0.94</v>
      </c>
      <c r="V7" s="48">
        <v>0.93</v>
      </c>
      <c r="W7" s="48">
        <v>1.04</v>
      </c>
      <c r="X7" s="48">
        <v>0.96</v>
      </c>
      <c r="Y7" s="48">
        <v>0.99</v>
      </c>
      <c r="Z7" s="48">
        <v>0.94</v>
      </c>
      <c r="AA7" s="48">
        <v>0.93</v>
      </c>
      <c r="AE7" s="48">
        <f t="shared" ref="AE7:AE70" ca="1" si="6">RANDBETWEEN(90,110)/100</f>
        <v>0.94</v>
      </c>
      <c r="AF7" s="48">
        <f t="shared" ref="AF7:AP30" ca="1" si="7">RANDBETWEEN(93,110)/100</f>
        <v>0.97</v>
      </c>
      <c r="AG7" s="48">
        <f t="shared" ca="1" si="7"/>
        <v>1</v>
      </c>
      <c r="AH7" s="48">
        <f t="shared" ca="1" si="7"/>
        <v>1.07</v>
      </c>
      <c r="AI7" s="48">
        <f t="shared" ca="1" si="7"/>
        <v>0.98</v>
      </c>
      <c r="AJ7" s="48">
        <f t="shared" ca="1" si="7"/>
        <v>1.06</v>
      </c>
      <c r="AK7" s="48">
        <f t="shared" ca="1" si="7"/>
        <v>0.98</v>
      </c>
      <c r="AL7" s="48">
        <f t="shared" ca="1" si="7"/>
        <v>1.01</v>
      </c>
      <c r="AM7" s="48">
        <f t="shared" ca="1" si="7"/>
        <v>0.97</v>
      </c>
      <c r="AN7" s="48">
        <f t="shared" ca="1" si="7"/>
        <v>0.96</v>
      </c>
      <c r="AO7" s="48">
        <f t="shared" ca="1" si="7"/>
        <v>1.01</v>
      </c>
      <c r="AP7" s="48">
        <f t="shared" ca="1" si="7"/>
        <v>1.07</v>
      </c>
      <c r="AR7" s="58">
        <f>AR4-(AR5+AR6)</f>
        <v>5716333.333333333</v>
      </c>
      <c r="AS7" s="58">
        <f>AS4-(AS5+AS6)</f>
        <v>5568166.666666666</v>
      </c>
      <c r="AT7" s="58">
        <f t="shared" ref="AT7:BC7" si="8">AT4-(AT5+AT6)</f>
        <v>5420000</v>
      </c>
      <c r="AU7" s="58">
        <f t="shared" si="8"/>
        <v>5420000</v>
      </c>
      <c r="AV7" s="58">
        <f t="shared" si="8"/>
        <v>5685666.666666666</v>
      </c>
      <c r="AW7" s="58">
        <f t="shared" si="8"/>
        <v>5951333.3333333321</v>
      </c>
      <c r="AX7" s="58">
        <f t="shared" si="8"/>
        <v>5951333.3333333321</v>
      </c>
      <c r="AY7" s="58">
        <f t="shared" si="8"/>
        <v>5900666.666666667</v>
      </c>
      <c r="AZ7" s="58">
        <f t="shared" si="8"/>
        <v>5849999.9999999991</v>
      </c>
      <c r="BA7" s="58">
        <f t="shared" si="8"/>
        <v>5849999.9999999991</v>
      </c>
      <c r="BB7" s="58">
        <f t="shared" si="8"/>
        <v>6315500</v>
      </c>
      <c r="BC7" s="59">
        <f t="shared" si="8"/>
        <v>6781000.0000000009</v>
      </c>
    </row>
    <row r="8" spans="1:55" x14ac:dyDescent="0.35">
      <c r="A8" s="9" t="s">
        <v>0</v>
      </c>
      <c r="B8" s="8">
        <v>1</v>
      </c>
      <c r="C8" s="12">
        <v>1183046.6666666665</v>
      </c>
      <c r="D8" s="12">
        <v>1145893.3333333333</v>
      </c>
      <c r="E8" s="12">
        <v>1262813.3333333333</v>
      </c>
      <c r="F8" s="12">
        <v>1358119.9999999998</v>
      </c>
      <c r="G8" s="12">
        <v>1014513.3333333331</v>
      </c>
      <c r="H8" s="12">
        <v>1308160.0000000002</v>
      </c>
      <c r="I8" s="12">
        <v>1214720</v>
      </c>
      <c r="J8" s="12">
        <v>1070818.3333333333</v>
      </c>
      <c r="K8" s="12">
        <v>1126883.3333333333</v>
      </c>
      <c r="L8" s="12">
        <v>1275483.3333333333</v>
      </c>
      <c r="M8" s="12">
        <v>1529599.9999999998</v>
      </c>
      <c r="N8" s="12">
        <v>1206120</v>
      </c>
      <c r="O8" s="6"/>
      <c r="P8" s="47">
        <v>1.01</v>
      </c>
      <c r="Q8" s="47">
        <v>0.97</v>
      </c>
      <c r="R8" s="47">
        <v>1.06</v>
      </c>
      <c r="S8" s="47">
        <v>1.1399999999999999</v>
      </c>
      <c r="T8" s="47">
        <v>0.86</v>
      </c>
      <c r="U8" s="47">
        <v>1.1200000000000001</v>
      </c>
      <c r="V8" s="47">
        <v>1.04</v>
      </c>
      <c r="W8" s="47">
        <v>0.89</v>
      </c>
      <c r="X8" s="47">
        <v>0.91</v>
      </c>
      <c r="Y8" s="47">
        <v>1.03</v>
      </c>
      <c r="Z8" s="47">
        <v>1.2</v>
      </c>
      <c r="AA8" s="47">
        <v>0.92</v>
      </c>
      <c r="AE8" s="47">
        <f ca="1">RANDBETWEEN(80,120)/100</f>
        <v>1.08</v>
      </c>
      <c r="AF8" s="47">
        <f t="shared" ca="1" si="0"/>
        <v>1</v>
      </c>
      <c r="AG8" s="47">
        <f t="shared" ca="1" si="0"/>
        <v>1.02</v>
      </c>
      <c r="AH8" s="47">
        <f t="shared" ca="1" si="0"/>
        <v>1</v>
      </c>
      <c r="AI8" s="47">
        <f t="shared" ca="1" si="0"/>
        <v>0.97</v>
      </c>
      <c r="AJ8" s="47">
        <f t="shared" ca="1" si="0"/>
        <v>1.1399999999999999</v>
      </c>
      <c r="AK8" s="47">
        <f t="shared" ca="1" si="0"/>
        <v>0.89</v>
      </c>
      <c r="AL8" s="47">
        <f t="shared" ca="1" si="0"/>
        <v>0.87</v>
      </c>
      <c r="AM8" s="47">
        <f t="shared" ca="1" si="0"/>
        <v>0.97</v>
      </c>
      <c r="AN8" s="47">
        <f t="shared" ca="1" si="0"/>
        <v>1.01</v>
      </c>
      <c r="AO8" s="47">
        <f t="shared" ca="1" si="0"/>
        <v>0.99</v>
      </c>
      <c r="AP8" s="47">
        <f t="shared" ca="1" si="0"/>
        <v>1.07</v>
      </c>
      <c r="AR8" s="54">
        <v>1171333.3333333333</v>
      </c>
      <c r="AS8" s="54">
        <v>1181333.3333333333</v>
      </c>
      <c r="AT8" s="54">
        <v>1191333.3333333333</v>
      </c>
      <c r="AU8" s="54">
        <v>1191333.3333333333</v>
      </c>
      <c r="AV8" s="54">
        <v>1179666.6666666665</v>
      </c>
      <c r="AW8" s="54">
        <v>1168000</v>
      </c>
      <c r="AX8" s="54">
        <v>1168000</v>
      </c>
      <c r="AY8" s="54">
        <v>1203166.6666666665</v>
      </c>
      <c r="AZ8" s="54">
        <v>1238333.3333333333</v>
      </c>
      <c r="BA8" s="54">
        <v>1238333.3333333333</v>
      </c>
      <c r="BB8" s="54">
        <v>1274666.6666666665</v>
      </c>
      <c r="BC8" s="55">
        <v>1311000</v>
      </c>
    </row>
    <row r="9" spans="1:55" x14ac:dyDescent="0.35">
      <c r="A9" s="9" t="s">
        <v>1</v>
      </c>
      <c r="B9" s="8">
        <v>1</v>
      </c>
      <c r="C9" s="12">
        <v>1416360</v>
      </c>
      <c r="D9" s="12">
        <v>1323653.3333333335</v>
      </c>
      <c r="E9" s="12">
        <v>1321493.3333333335</v>
      </c>
      <c r="F9" s="12">
        <v>1296080</v>
      </c>
      <c r="G9" s="12">
        <v>1437536.6666666667</v>
      </c>
      <c r="H9" s="12">
        <v>1490253.3333333335</v>
      </c>
      <c r="I9" s="12">
        <v>1535873.3333333335</v>
      </c>
      <c r="J9" s="12">
        <v>1497661.6666666667</v>
      </c>
      <c r="K9" s="12">
        <v>1430550</v>
      </c>
      <c r="L9" s="12">
        <v>1473900</v>
      </c>
      <c r="M9" s="12">
        <v>1606783.3333333335</v>
      </c>
      <c r="N9" s="12">
        <v>1634266.6666666667</v>
      </c>
      <c r="O9" s="6"/>
      <c r="P9" s="48">
        <v>0.99</v>
      </c>
      <c r="Q9" s="48">
        <v>0.98</v>
      </c>
      <c r="R9" s="48">
        <v>1.04</v>
      </c>
      <c r="S9" s="48">
        <v>1.02</v>
      </c>
      <c r="T9" s="48">
        <v>1.03</v>
      </c>
      <c r="U9" s="48">
        <v>0.98</v>
      </c>
      <c r="V9" s="48">
        <v>1.01</v>
      </c>
      <c r="W9" s="48">
        <v>1.01</v>
      </c>
      <c r="X9" s="48">
        <v>0.99</v>
      </c>
      <c r="Y9" s="48">
        <v>1.02</v>
      </c>
      <c r="Z9" s="48">
        <v>1.06</v>
      </c>
      <c r="AA9" s="48">
        <v>1.03</v>
      </c>
      <c r="AE9" s="48">
        <f t="shared" ca="1" si="6"/>
        <v>0.97</v>
      </c>
      <c r="AF9" s="48">
        <f t="shared" ca="1" si="7"/>
        <v>0.98</v>
      </c>
      <c r="AG9" s="48">
        <f t="shared" ca="1" si="7"/>
        <v>1.02</v>
      </c>
      <c r="AH9" s="48">
        <f t="shared" ca="1" si="7"/>
        <v>1.06</v>
      </c>
      <c r="AI9" s="48">
        <f t="shared" ca="1" si="7"/>
        <v>0.96</v>
      </c>
      <c r="AJ9" s="48">
        <f t="shared" ca="1" si="7"/>
        <v>1.06</v>
      </c>
      <c r="AK9" s="48">
        <f t="shared" ca="1" si="7"/>
        <v>1</v>
      </c>
      <c r="AL9" s="48">
        <f t="shared" ca="1" si="7"/>
        <v>1.08</v>
      </c>
      <c r="AM9" s="48">
        <f t="shared" ca="1" si="7"/>
        <v>1</v>
      </c>
      <c r="AN9" s="48">
        <f t="shared" ca="1" si="7"/>
        <v>1.1000000000000001</v>
      </c>
      <c r="AO9" s="48">
        <f t="shared" ca="1" si="7"/>
        <v>1.05</v>
      </c>
      <c r="AP9" s="48">
        <f t="shared" ca="1" si="7"/>
        <v>1.02</v>
      </c>
      <c r="AR9" s="56">
        <v>1430666.6666666667</v>
      </c>
      <c r="AS9" s="56">
        <v>1350666.6666666667</v>
      </c>
      <c r="AT9" s="56">
        <v>1270666.6666666667</v>
      </c>
      <c r="AU9" s="56">
        <v>1270666.6666666667</v>
      </c>
      <c r="AV9" s="56">
        <v>1395666.6666666667</v>
      </c>
      <c r="AW9" s="56">
        <v>1520666.6666666667</v>
      </c>
      <c r="AX9" s="56">
        <v>1520666.6666666667</v>
      </c>
      <c r="AY9" s="56">
        <v>1482833.3333333335</v>
      </c>
      <c r="AZ9" s="56">
        <v>1445000</v>
      </c>
      <c r="BA9" s="56">
        <v>1445000</v>
      </c>
      <c r="BB9" s="56">
        <v>1515833.3333333335</v>
      </c>
      <c r="BC9" s="57">
        <v>1586666.6666666667</v>
      </c>
    </row>
    <row r="10" spans="1:55" x14ac:dyDescent="0.35">
      <c r="A10" s="9" t="s">
        <v>2</v>
      </c>
      <c r="B10" s="8">
        <v>1</v>
      </c>
      <c r="C10" s="12">
        <v>397466.66666666669</v>
      </c>
      <c r="D10" s="12">
        <v>495796.66666666669</v>
      </c>
      <c r="E10" s="12">
        <v>458626.66666666669</v>
      </c>
      <c r="F10" s="12">
        <v>345913.33333333337</v>
      </c>
      <c r="G10" s="12">
        <v>451208.33333333331</v>
      </c>
      <c r="H10" s="12">
        <v>329003.33333333337</v>
      </c>
      <c r="I10" s="12">
        <v>410330.00000000006</v>
      </c>
      <c r="J10" s="12">
        <v>409336.66666666669</v>
      </c>
      <c r="K10" s="12">
        <v>459040</v>
      </c>
      <c r="L10" s="12">
        <v>479173.33333333331</v>
      </c>
      <c r="M10" s="12">
        <v>495800</v>
      </c>
      <c r="N10" s="12">
        <v>360116.66666666669</v>
      </c>
      <c r="O10" s="6"/>
      <c r="P10" s="47">
        <v>0.88</v>
      </c>
      <c r="Q10" s="47">
        <v>1.18</v>
      </c>
      <c r="R10" s="47">
        <v>1.18</v>
      </c>
      <c r="S10" s="47">
        <v>0.89</v>
      </c>
      <c r="T10" s="47">
        <v>1.19</v>
      </c>
      <c r="U10" s="47">
        <v>0.89</v>
      </c>
      <c r="V10" s="47">
        <v>1.1100000000000001</v>
      </c>
      <c r="W10" s="47">
        <v>1.06</v>
      </c>
      <c r="X10" s="47">
        <v>1.1399999999999999</v>
      </c>
      <c r="Y10" s="47">
        <v>1.19</v>
      </c>
      <c r="Z10" s="47">
        <v>1.2</v>
      </c>
      <c r="AA10" s="47">
        <v>0.85</v>
      </c>
      <c r="AE10" s="47">
        <f ca="1">RANDBETWEEN(80,120)/100</f>
        <v>1.1200000000000001</v>
      </c>
      <c r="AF10" s="47">
        <f t="shared" ca="1" si="0"/>
        <v>1.1599999999999999</v>
      </c>
      <c r="AG10" s="47">
        <f t="shared" ca="1" si="0"/>
        <v>0.9</v>
      </c>
      <c r="AH10" s="47">
        <f t="shared" ca="1" si="0"/>
        <v>1.0900000000000001</v>
      </c>
      <c r="AI10" s="47">
        <f t="shared" ca="1" si="0"/>
        <v>1.1299999999999999</v>
      </c>
      <c r="AJ10" s="47">
        <f t="shared" ca="1" si="0"/>
        <v>1.1599999999999999</v>
      </c>
      <c r="AK10" s="47">
        <f t="shared" ca="1" si="0"/>
        <v>0.92</v>
      </c>
      <c r="AL10" s="47">
        <f t="shared" ca="1" si="0"/>
        <v>1.1000000000000001</v>
      </c>
      <c r="AM10" s="47">
        <f t="shared" ca="1" si="0"/>
        <v>0.96</v>
      </c>
      <c r="AN10" s="47">
        <f t="shared" ca="1" si="0"/>
        <v>1</v>
      </c>
      <c r="AO10" s="47">
        <f t="shared" ca="1" si="0"/>
        <v>1.1299999999999999</v>
      </c>
      <c r="AP10" s="47">
        <f t="shared" ca="1" si="0"/>
        <v>1.1000000000000001</v>
      </c>
      <c r="AR10" s="54">
        <v>451666.66666666669</v>
      </c>
      <c r="AS10" s="54">
        <v>420166.66666666669</v>
      </c>
      <c r="AT10" s="54">
        <v>388666.66666666669</v>
      </c>
      <c r="AU10" s="54">
        <v>388666.66666666669</v>
      </c>
      <c r="AV10" s="54">
        <v>379166.66666666669</v>
      </c>
      <c r="AW10" s="54">
        <v>369666.66666666669</v>
      </c>
      <c r="AX10" s="54">
        <v>369666.66666666669</v>
      </c>
      <c r="AY10" s="54">
        <v>386166.66666666669</v>
      </c>
      <c r="AZ10" s="54">
        <v>402666.66666666669</v>
      </c>
      <c r="BA10" s="54">
        <v>402666.66666666669</v>
      </c>
      <c r="BB10" s="54">
        <v>413166.66666666669</v>
      </c>
      <c r="BC10" s="55">
        <v>423666.66666666669</v>
      </c>
    </row>
    <row r="11" spans="1:55" x14ac:dyDescent="0.35">
      <c r="A11" s="11" t="s">
        <v>3</v>
      </c>
      <c r="B11" s="8">
        <v>1</v>
      </c>
      <c r="C11" s="12">
        <v>93840</v>
      </c>
      <c r="D11" s="12">
        <v>50490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6"/>
      <c r="P11" s="47">
        <v>0.92</v>
      </c>
      <c r="Q11" s="47">
        <v>0.99</v>
      </c>
      <c r="R11" s="47">
        <v>1.19</v>
      </c>
      <c r="S11" s="47">
        <v>0.92</v>
      </c>
      <c r="T11" s="47">
        <v>1</v>
      </c>
      <c r="U11" s="47">
        <v>0.85</v>
      </c>
      <c r="V11" s="47">
        <v>1.0900000000000001</v>
      </c>
      <c r="W11" s="47">
        <v>1.1100000000000001</v>
      </c>
      <c r="X11" s="47">
        <v>0.88</v>
      </c>
      <c r="Y11" s="47">
        <v>1.0900000000000001</v>
      </c>
      <c r="Z11" s="47">
        <v>0.86</v>
      </c>
      <c r="AA11" s="47">
        <v>0.87</v>
      </c>
      <c r="AE11" s="47">
        <f ca="1">RANDBETWEEN(80,120)/100</f>
        <v>0.91</v>
      </c>
      <c r="AF11" s="47">
        <f t="shared" ca="1" si="0"/>
        <v>1.1200000000000001</v>
      </c>
      <c r="AG11" s="47">
        <f t="shared" ca="1" si="0"/>
        <v>1.07</v>
      </c>
      <c r="AH11" s="47">
        <f t="shared" ca="1" si="0"/>
        <v>1.17</v>
      </c>
      <c r="AI11" s="47">
        <f t="shared" ca="1" si="0"/>
        <v>1.1499999999999999</v>
      </c>
      <c r="AJ11" s="47">
        <f t="shared" ca="1" si="0"/>
        <v>1.04</v>
      </c>
      <c r="AK11" s="47">
        <f t="shared" ca="1" si="0"/>
        <v>0.91</v>
      </c>
      <c r="AL11" s="47">
        <f t="shared" ca="1" si="0"/>
        <v>0.98</v>
      </c>
      <c r="AM11" s="47">
        <f t="shared" ca="1" si="0"/>
        <v>1.1000000000000001</v>
      </c>
      <c r="AN11" s="47">
        <f t="shared" ca="1" si="0"/>
        <v>1.0900000000000001</v>
      </c>
      <c r="AO11" s="47">
        <f t="shared" ca="1" si="0"/>
        <v>1.2</v>
      </c>
      <c r="AP11" s="47">
        <f t="shared" ca="1" si="0"/>
        <v>1.18</v>
      </c>
      <c r="AR11" s="56">
        <v>102000</v>
      </c>
      <c r="AS11" s="56">
        <v>51000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7">
        <v>0</v>
      </c>
    </row>
    <row r="12" spans="1:55" x14ac:dyDescent="0.35">
      <c r="A12" s="8" t="s">
        <v>4</v>
      </c>
      <c r="B12" s="8">
        <v>1</v>
      </c>
      <c r="C12" s="49">
        <f>C7-SUM(C8:C11)</f>
        <v>2151630.0000000009</v>
      </c>
      <c r="D12" s="49">
        <f t="shared" ref="D12:N12" si="9">D7-SUM(D8:D11)</f>
        <v>1909681.6666666665</v>
      </c>
      <c r="E12" s="49">
        <f t="shared" si="9"/>
        <v>1500820.0000000005</v>
      </c>
      <c r="F12" s="49">
        <f t="shared" si="9"/>
        <v>2159620.0000000005</v>
      </c>
      <c r="G12" s="49">
        <f t="shared" si="9"/>
        <v>2335008.3333333335</v>
      </c>
      <c r="H12" s="49">
        <f t="shared" si="9"/>
        <v>3497389.9999999977</v>
      </c>
      <c r="I12" s="49">
        <f t="shared" si="9"/>
        <v>4213116.6666666642</v>
      </c>
      <c r="J12" s="49">
        <f t="shared" si="9"/>
        <v>4002551.6666666665</v>
      </c>
      <c r="K12" s="49">
        <f t="shared" si="9"/>
        <v>3249343.333333333</v>
      </c>
      <c r="L12" s="49">
        <f t="shared" si="9"/>
        <v>2644286.6666666656</v>
      </c>
      <c r="M12" s="49">
        <f t="shared" si="9"/>
        <v>2420425.0000000009</v>
      </c>
      <c r="N12" s="49">
        <f t="shared" si="9"/>
        <v>2599663.3333333344</v>
      </c>
      <c r="O12" s="6"/>
      <c r="P12" s="48">
        <v>0.97</v>
      </c>
      <c r="Q12" s="48">
        <v>0.95</v>
      </c>
      <c r="R12" s="48">
        <v>0.98</v>
      </c>
      <c r="S12" s="48">
        <v>1.1000000000000001</v>
      </c>
      <c r="T12" s="48">
        <v>0.97</v>
      </c>
      <c r="U12" s="48">
        <v>1.02</v>
      </c>
      <c r="V12" s="48">
        <v>0.96</v>
      </c>
      <c r="W12" s="48">
        <v>1.07</v>
      </c>
      <c r="X12" s="48">
        <v>1.04</v>
      </c>
      <c r="Y12" s="48">
        <v>0.94</v>
      </c>
      <c r="Z12" s="48">
        <v>0.98</v>
      </c>
      <c r="AA12" s="48">
        <v>1.02</v>
      </c>
      <c r="AE12" s="48">
        <f t="shared" ca="1" si="6"/>
        <v>0.93</v>
      </c>
      <c r="AF12" s="48">
        <f t="shared" ca="1" si="7"/>
        <v>1.07</v>
      </c>
      <c r="AG12" s="48">
        <f t="shared" ca="1" si="7"/>
        <v>1.08</v>
      </c>
      <c r="AH12" s="48">
        <f t="shared" ca="1" si="7"/>
        <v>1.05</v>
      </c>
      <c r="AI12" s="48">
        <f t="shared" ca="1" si="7"/>
        <v>1.06</v>
      </c>
      <c r="AJ12" s="48">
        <f t="shared" ca="1" si="7"/>
        <v>1.01</v>
      </c>
      <c r="AK12" s="48">
        <f t="shared" ca="1" si="7"/>
        <v>1</v>
      </c>
      <c r="AL12" s="48">
        <f t="shared" ca="1" si="7"/>
        <v>1.04</v>
      </c>
      <c r="AM12" s="48">
        <f t="shared" ca="1" si="7"/>
        <v>1.03</v>
      </c>
      <c r="AN12" s="48">
        <f t="shared" ca="1" si="7"/>
        <v>0.98</v>
      </c>
      <c r="AO12" s="48">
        <f t="shared" ca="1" si="7"/>
        <v>0.99</v>
      </c>
      <c r="AP12" s="48">
        <f t="shared" ca="1" si="7"/>
        <v>1.08</v>
      </c>
      <c r="AR12" s="58">
        <f>AR7-SUM(AR8:AR11)</f>
        <v>2560666.6666666665</v>
      </c>
      <c r="AS12" s="58">
        <f t="shared" ref="AS12:BC12" si="10">AS7-SUM(AS8:AS11)</f>
        <v>2564999.9999999995</v>
      </c>
      <c r="AT12" s="58">
        <f t="shared" si="10"/>
        <v>2569333.3333333335</v>
      </c>
      <c r="AU12" s="58">
        <f t="shared" si="10"/>
        <v>2569333.3333333335</v>
      </c>
      <c r="AV12" s="58">
        <f t="shared" si="10"/>
        <v>2731166.6666666665</v>
      </c>
      <c r="AW12" s="58">
        <f t="shared" si="10"/>
        <v>2892999.9999999986</v>
      </c>
      <c r="AX12" s="58">
        <f t="shared" si="10"/>
        <v>2892999.9999999986</v>
      </c>
      <c r="AY12" s="58">
        <f t="shared" si="10"/>
        <v>2828500.0000000005</v>
      </c>
      <c r="AZ12" s="58">
        <f t="shared" si="10"/>
        <v>2763999.9999999995</v>
      </c>
      <c r="BA12" s="58">
        <f t="shared" si="10"/>
        <v>2763999.9999999995</v>
      </c>
      <c r="BB12" s="58">
        <f t="shared" si="10"/>
        <v>3111833.3333333335</v>
      </c>
      <c r="BC12" s="59">
        <f t="shared" si="10"/>
        <v>3459666.6666666674</v>
      </c>
    </row>
    <row r="13" spans="1:55" x14ac:dyDescent="0.35">
      <c r="A13" s="8" t="s">
        <v>5</v>
      </c>
      <c r="B13" s="8">
        <v>1</v>
      </c>
      <c r="C13" s="12">
        <v>89240</v>
      </c>
      <c r="D13" s="12">
        <v>92000</v>
      </c>
      <c r="E13" s="12">
        <v>92000</v>
      </c>
      <c r="F13" s="12">
        <v>92000</v>
      </c>
      <c r="G13" s="12">
        <v>128943.33333333334</v>
      </c>
      <c r="H13" s="12">
        <v>161700</v>
      </c>
      <c r="I13" s="12">
        <v>168233.33333333334</v>
      </c>
      <c r="J13" s="12">
        <v>142630</v>
      </c>
      <c r="K13" s="12">
        <v>114006.66666666666</v>
      </c>
      <c r="L13" s="12">
        <v>117496.66666666666</v>
      </c>
      <c r="M13" s="12">
        <v>112666.66666666667</v>
      </c>
      <c r="N13" s="12">
        <v>104346.66666666667</v>
      </c>
      <c r="O13" s="6"/>
      <c r="P13" s="51">
        <v>0.97</v>
      </c>
      <c r="Q13" s="51">
        <v>1</v>
      </c>
      <c r="R13" s="51">
        <v>1</v>
      </c>
      <c r="S13" s="51">
        <v>1</v>
      </c>
      <c r="T13" s="51">
        <v>1.01</v>
      </c>
      <c r="U13" s="51">
        <v>0.99</v>
      </c>
      <c r="V13" s="51">
        <v>1.03</v>
      </c>
      <c r="W13" s="51">
        <v>1.02</v>
      </c>
      <c r="X13" s="51">
        <v>0.98</v>
      </c>
      <c r="Y13" s="51">
        <v>1.01</v>
      </c>
      <c r="Z13" s="51">
        <v>1.04</v>
      </c>
      <c r="AA13" s="51">
        <v>1.04</v>
      </c>
      <c r="AE13" s="51">
        <f ca="1">RANDBETWEEN(96,105)/100</f>
        <v>0.97</v>
      </c>
      <c r="AF13" s="51">
        <f t="shared" ref="AF13:AP13" ca="1" si="11">RANDBETWEEN(96,105)/100</f>
        <v>0.98</v>
      </c>
      <c r="AG13" s="51">
        <f t="shared" ca="1" si="11"/>
        <v>0.96</v>
      </c>
      <c r="AH13" s="51">
        <f t="shared" ca="1" si="11"/>
        <v>0.96</v>
      </c>
      <c r="AI13" s="51">
        <f t="shared" ca="1" si="11"/>
        <v>1.01</v>
      </c>
      <c r="AJ13" s="51">
        <f t="shared" ca="1" si="11"/>
        <v>0.96</v>
      </c>
      <c r="AK13" s="51">
        <f t="shared" ca="1" si="11"/>
        <v>1.02</v>
      </c>
      <c r="AL13" s="51">
        <f t="shared" ca="1" si="11"/>
        <v>1.04</v>
      </c>
      <c r="AM13" s="51">
        <f t="shared" ca="1" si="11"/>
        <v>0.98</v>
      </c>
      <c r="AN13" s="51">
        <f t="shared" ca="1" si="11"/>
        <v>1.03</v>
      </c>
      <c r="AO13" s="51">
        <f t="shared" ca="1" si="11"/>
        <v>0.96</v>
      </c>
      <c r="AP13" s="51">
        <f t="shared" ca="1" si="11"/>
        <v>1.02</v>
      </c>
      <c r="AR13" s="56">
        <v>92000</v>
      </c>
      <c r="AS13" s="56">
        <v>92000</v>
      </c>
      <c r="AT13" s="56">
        <v>92000</v>
      </c>
      <c r="AU13" s="56">
        <v>92000</v>
      </c>
      <c r="AV13" s="56">
        <v>127666.66666666667</v>
      </c>
      <c r="AW13" s="56">
        <v>163333.33333333334</v>
      </c>
      <c r="AX13" s="56">
        <v>163333.33333333334</v>
      </c>
      <c r="AY13" s="56">
        <v>139833.33333333334</v>
      </c>
      <c r="AZ13" s="56">
        <v>116333.33333333333</v>
      </c>
      <c r="BA13" s="56">
        <v>116333.33333333333</v>
      </c>
      <c r="BB13" s="56">
        <v>108333.33333333333</v>
      </c>
      <c r="BC13" s="57">
        <v>100333.33333333333</v>
      </c>
    </row>
    <row r="14" spans="1:55" x14ac:dyDescent="0.35">
      <c r="A14" s="8" t="s">
        <v>6</v>
      </c>
      <c r="B14" s="8">
        <v>1</v>
      </c>
      <c r="C14" s="49">
        <f>C12+C13</f>
        <v>2240870.0000000009</v>
      </c>
      <c r="D14" s="49">
        <f t="shared" ref="D14:N14" si="12">D12+D13</f>
        <v>2001681.6666666665</v>
      </c>
      <c r="E14" s="49">
        <f t="shared" si="12"/>
        <v>1592820.0000000005</v>
      </c>
      <c r="F14" s="49">
        <f t="shared" si="12"/>
        <v>2251620.0000000005</v>
      </c>
      <c r="G14" s="49">
        <f t="shared" si="12"/>
        <v>2463951.666666667</v>
      </c>
      <c r="H14" s="49">
        <f t="shared" si="12"/>
        <v>3659089.9999999977</v>
      </c>
      <c r="I14" s="49">
        <f t="shared" si="12"/>
        <v>4381349.9999999972</v>
      </c>
      <c r="J14" s="49">
        <f t="shared" si="12"/>
        <v>4145181.6666666665</v>
      </c>
      <c r="K14" s="49">
        <f t="shared" si="12"/>
        <v>3363349.9999999995</v>
      </c>
      <c r="L14" s="49">
        <f t="shared" si="12"/>
        <v>2761783.3333333321</v>
      </c>
      <c r="M14" s="49">
        <f t="shared" si="12"/>
        <v>2533091.6666666674</v>
      </c>
      <c r="N14" s="49">
        <f t="shared" si="12"/>
        <v>2704010.0000000009</v>
      </c>
      <c r="O14" s="6"/>
      <c r="P14" s="48">
        <v>1</v>
      </c>
      <c r="Q14" s="48">
        <v>0.93</v>
      </c>
      <c r="R14" s="48">
        <v>1.04</v>
      </c>
      <c r="S14" s="48">
        <v>1.04</v>
      </c>
      <c r="T14" s="48">
        <v>1.1000000000000001</v>
      </c>
      <c r="U14" s="48">
        <v>0.95</v>
      </c>
      <c r="V14" s="48">
        <v>1.03</v>
      </c>
      <c r="W14" s="48">
        <v>1.02</v>
      </c>
      <c r="X14" s="48">
        <v>0.99</v>
      </c>
      <c r="Y14" s="48">
        <v>0.96</v>
      </c>
      <c r="Z14" s="48">
        <v>0.99</v>
      </c>
      <c r="AA14" s="48">
        <v>1.06</v>
      </c>
      <c r="AE14" s="48">
        <f t="shared" ca="1" si="6"/>
        <v>0.92</v>
      </c>
      <c r="AF14" s="48">
        <f t="shared" ca="1" si="7"/>
        <v>0.95</v>
      </c>
      <c r="AG14" s="48">
        <f t="shared" ca="1" si="7"/>
        <v>1</v>
      </c>
      <c r="AH14" s="48">
        <f t="shared" ca="1" si="7"/>
        <v>0.94</v>
      </c>
      <c r="AI14" s="48">
        <f t="shared" ca="1" si="7"/>
        <v>0.96</v>
      </c>
      <c r="AJ14" s="48">
        <f t="shared" ca="1" si="7"/>
        <v>0.97</v>
      </c>
      <c r="AK14" s="48">
        <f t="shared" ca="1" si="7"/>
        <v>0.99</v>
      </c>
      <c r="AL14" s="48">
        <f t="shared" ca="1" si="7"/>
        <v>1.06</v>
      </c>
      <c r="AM14" s="48">
        <f t="shared" ca="1" si="7"/>
        <v>0.96</v>
      </c>
      <c r="AN14" s="48">
        <f t="shared" ca="1" si="7"/>
        <v>0.98</v>
      </c>
      <c r="AO14" s="48">
        <f t="shared" ca="1" si="7"/>
        <v>0.94</v>
      </c>
      <c r="AP14" s="48">
        <f t="shared" ca="1" si="7"/>
        <v>0.97</v>
      </c>
      <c r="AR14" s="58">
        <f>AR12+AR13</f>
        <v>2652666.6666666665</v>
      </c>
      <c r="AS14" s="58">
        <f t="shared" ref="AS14:BC14" si="13">AS12+AS13</f>
        <v>2656999.9999999995</v>
      </c>
      <c r="AT14" s="58">
        <f t="shared" si="13"/>
        <v>2661333.3333333335</v>
      </c>
      <c r="AU14" s="58">
        <f t="shared" si="13"/>
        <v>2661333.3333333335</v>
      </c>
      <c r="AV14" s="58">
        <f t="shared" si="13"/>
        <v>2858833.333333333</v>
      </c>
      <c r="AW14" s="58">
        <f t="shared" si="13"/>
        <v>3056333.3333333321</v>
      </c>
      <c r="AX14" s="58">
        <f t="shared" si="13"/>
        <v>3056333.3333333321</v>
      </c>
      <c r="AY14" s="58">
        <f t="shared" si="13"/>
        <v>2968333.333333334</v>
      </c>
      <c r="AZ14" s="58">
        <f t="shared" si="13"/>
        <v>2880333.333333333</v>
      </c>
      <c r="BA14" s="58">
        <f t="shared" si="13"/>
        <v>2880333.333333333</v>
      </c>
      <c r="BB14" s="58">
        <f t="shared" si="13"/>
        <v>3220166.666666667</v>
      </c>
      <c r="BC14" s="59">
        <f t="shared" si="13"/>
        <v>3560000.0000000009</v>
      </c>
    </row>
    <row r="15" spans="1:55" x14ac:dyDescent="0.35">
      <c r="A15" s="8" t="s">
        <v>9</v>
      </c>
      <c r="B15" s="8">
        <v>1</v>
      </c>
      <c r="C15" s="12">
        <v>-43660</v>
      </c>
      <c r="D15" s="12">
        <v>237783.33333333334</v>
      </c>
      <c r="E15" s="12">
        <v>572586.66666666663</v>
      </c>
      <c r="F15" s="12">
        <v>558506.66666666663</v>
      </c>
      <c r="G15" s="12">
        <v>2841298.333333333</v>
      </c>
      <c r="H15" s="12">
        <v>4435020</v>
      </c>
      <c r="I15" s="12">
        <v>4692870</v>
      </c>
      <c r="J15" s="12">
        <v>3309786.6666666665</v>
      </c>
      <c r="K15" s="12">
        <v>377270.00000000006</v>
      </c>
      <c r="L15" s="12">
        <v>356986.66666666669</v>
      </c>
      <c r="M15" s="12">
        <v>473760</v>
      </c>
      <c r="N15" s="12">
        <v>524030.00000000006</v>
      </c>
      <c r="O15" s="6"/>
      <c r="P15" s="47">
        <v>1.18</v>
      </c>
      <c r="Q15" s="47">
        <v>1.1000000000000001</v>
      </c>
      <c r="R15" s="47">
        <v>1.22</v>
      </c>
      <c r="S15" s="47">
        <v>1.19</v>
      </c>
      <c r="T15" s="47">
        <v>1.01</v>
      </c>
      <c r="U15" s="47">
        <v>0.86</v>
      </c>
      <c r="V15" s="47">
        <v>0.91</v>
      </c>
      <c r="W15" s="47">
        <v>1.19</v>
      </c>
      <c r="X15" s="47">
        <v>0.93</v>
      </c>
      <c r="Y15" s="47">
        <v>0.88</v>
      </c>
      <c r="Z15" s="47">
        <v>0.94</v>
      </c>
      <c r="AA15" s="47">
        <v>0.87</v>
      </c>
      <c r="AE15" s="47">
        <f ca="1">RANDBETWEEN(80,120)/100</f>
        <v>0.98</v>
      </c>
      <c r="AF15" s="47">
        <f t="shared" ca="1" si="0"/>
        <v>1.08</v>
      </c>
      <c r="AG15" s="47">
        <f t="shared" ca="1" si="0"/>
        <v>1.06</v>
      </c>
      <c r="AH15" s="47">
        <f t="shared" ca="1" si="0"/>
        <v>1.2</v>
      </c>
      <c r="AI15" s="47">
        <f t="shared" ca="1" si="0"/>
        <v>1.08</v>
      </c>
      <c r="AJ15" s="47">
        <f t="shared" ca="1" si="0"/>
        <v>1.1000000000000001</v>
      </c>
      <c r="AK15" s="47">
        <f t="shared" ca="1" si="0"/>
        <v>0.85</v>
      </c>
      <c r="AL15" s="47">
        <f t="shared" ca="1" si="0"/>
        <v>1.2</v>
      </c>
      <c r="AM15" s="47">
        <f t="shared" ca="1" si="0"/>
        <v>1.1299999999999999</v>
      </c>
      <c r="AN15" s="47">
        <f t="shared" ca="1" si="0"/>
        <v>1.05</v>
      </c>
      <c r="AO15" s="47">
        <f t="shared" ca="1" si="0"/>
        <v>1.1200000000000001</v>
      </c>
      <c r="AP15" s="47">
        <f t="shared" ca="1" si="0"/>
        <v>1.19</v>
      </c>
      <c r="AR15" s="56">
        <v>-37000</v>
      </c>
      <c r="AS15" s="56">
        <v>216166.66666666666</v>
      </c>
      <c r="AT15" s="56">
        <v>469333.33333333331</v>
      </c>
      <c r="AU15" s="56">
        <v>469333.33333333331</v>
      </c>
      <c r="AV15" s="56">
        <v>2813166.6666666665</v>
      </c>
      <c r="AW15" s="56">
        <v>5157000</v>
      </c>
      <c r="AX15" s="56">
        <v>5157000</v>
      </c>
      <c r="AY15" s="56">
        <v>2781333.3333333335</v>
      </c>
      <c r="AZ15" s="56">
        <v>405666.66666666669</v>
      </c>
      <c r="BA15" s="56">
        <v>405666.66666666669</v>
      </c>
      <c r="BB15" s="56">
        <v>504000</v>
      </c>
      <c r="BC15" s="57">
        <v>602333.33333333337</v>
      </c>
    </row>
    <row r="16" spans="1:55" x14ac:dyDescent="0.35">
      <c r="A16" s="9" t="s">
        <v>7</v>
      </c>
      <c r="B16" s="8">
        <v>1</v>
      </c>
      <c r="C16" s="49">
        <f>C14-C15</f>
        <v>2284530.0000000009</v>
      </c>
      <c r="D16" s="49">
        <f t="shared" ref="D16:N16" si="14">D14-D15</f>
        <v>1763898.3333333333</v>
      </c>
      <c r="E16" s="49">
        <f t="shared" si="14"/>
        <v>1020233.3333333338</v>
      </c>
      <c r="F16" s="49">
        <f t="shared" si="14"/>
        <v>1693113.333333334</v>
      </c>
      <c r="G16" s="49">
        <f t="shared" si="14"/>
        <v>-377346.66666666605</v>
      </c>
      <c r="H16" s="49">
        <f t="shared" si="14"/>
        <v>-775930.00000000233</v>
      </c>
      <c r="I16" s="49">
        <f t="shared" si="14"/>
        <v>-311520.00000000279</v>
      </c>
      <c r="J16" s="49">
        <f t="shared" si="14"/>
        <v>835395</v>
      </c>
      <c r="K16" s="49">
        <f t="shared" si="14"/>
        <v>2986079.9999999995</v>
      </c>
      <c r="L16" s="49">
        <f t="shared" si="14"/>
        <v>2404796.6666666656</v>
      </c>
      <c r="M16" s="49">
        <f t="shared" si="14"/>
        <v>2059331.6666666674</v>
      </c>
      <c r="N16" s="49">
        <f t="shared" si="14"/>
        <v>2179980.0000000009</v>
      </c>
      <c r="P16" s="48">
        <v>1.01</v>
      </c>
      <c r="Q16" s="48">
        <v>1.08</v>
      </c>
      <c r="R16" s="48">
        <v>1.1000000000000001</v>
      </c>
      <c r="S16" s="48">
        <v>1.04</v>
      </c>
      <c r="T16" s="48">
        <v>0.94</v>
      </c>
      <c r="U16" s="48">
        <v>0.99</v>
      </c>
      <c r="V16" s="48">
        <v>0.97</v>
      </c>
      <c r="W16" s="48">
        <v>0.98</v>
      </c>
      <c r="X16" s="48">
        <v>0.98</v>
      </c>
      <c r="Y16" s="48">
        <v>1.1000000000000001</v>
      </c>
      <c r="Z16" s="48">
        <v>1.04</v>
      </c>
      <c r="AA16" s="48">
        <v>0.96</v>
      </c>
      <c r="AE16" s="48">
        <f t="shared" ca="1" si="6"/>
        <v>0.93</v>
      </c>
      <c r="AF16" s="48">
        <f t="shared" ca="1" si="7"/>
        <v>1.02</v>
      </c>
      <c r="AG16" s="48">
        <f t="shared" ca="1" si="7"/>
        <v>1.04</v>
      </c>
      <c r="AH16" s="48">
        <f t="shared" ca="1" si="7"/>
        <v>1.01</v>
      </c>
      <c r="AI16" s="48">
        <f t="shared" ca="1" si="7"/>
        <v>0.98</v>
      </c>
      <c r="AJ16" s="48">
        <f t="shared" ca="1" si="7"/>
        <v>1.02</v>
      </c>
      <c r="AK16" s="48">
        <f t="shared" ca="1" si="7"/>
        <v>1.06</v>
      </c>
      <c r="AL16" s="48">
        <f t="shared" ca="1" si="7"/>
        <v>0.94</v>
      </c>
      <c r="AM16" s="48">
        <f t="shared" ca="1" si="7"/>
        <v>1.05</v>
      </c>
      <c r="AN16" s="48">
        <f t="shared" ca="1" si="7"/>
        <v>1.01</v>
      </c>
      <c r="AO16" s="48">
        <f t="shared" ca="1" si="7"/>
        <v>0.96</v>
      </c>
      <c r="AP16" s="48">
        <f t="shared" ca="1" si="7"/>
        <v>1.05</v>
      </c>
      <c r="AR16" s="58">
        <f>AR14-AR15</f>
        <v>2689666.6666666665</v>
      </c>
      <c r="AS16" s="58">
        <f t="shared" ref="AS16:BC16" si="15">AS14-AS15</f>
        <v>2440833.333333333</v>
      </c>
      <c r="AT16" s="58">
        <f t="shared" si="15"/>
        <v>2192000</v>
      </c>
      <c r="AU16" s="58">
        <f t="shared" si="15"/>
        <v>2192000</v>
      </c>
      <c r="AV16" s="58">
        <f t="shared" si="15"/>
        <v>45666.666666666511</v>
      </c>
      <c r="AW16" s="58">
        <f t="shared" si="15"/>
        <v>-2100666.6666666679</v>
      </c>
      <c r="AX16" s="58">
        <f t="shared" si="15"/>
        <v>-2100666.6666666679</v>
      </c>
      <c r="AY16" s="58">
        <f t="shared" si="15"/>
        <v>187000.00000000047</v>
      </c>
      <c r="AZ16" s="58">
        <f t="shared" si="15"/>
        <v>2474666.6666666665</v>
      </c>
      <c r="BA16" s="58">
        <f t="shared" si="15"/>
        <v>2474666.6666666665</v>
      </c>
      <c r="BB16" s="58">
        <f t="shared" si="15"/>
        <v>2716166.666666667</v>
      </c>
      <c r="BC16" s="59">
        <f t="shared" si="15"/>
        <v>2957666.6666666674</v>
      </c>
    </row>
    <row r="17" spans="1:55" x14ac:dyDescent="0.35">
      <c r="A17" s="8" t="s">
        <v>15</v>
      </c>
      <c r="B17" s="8">
        <v>2</v>
      </c>
      <c r="C17" s="12">
        <v>2180583.8430640604</v>
      </c>
      <c r="D17" s="12">
        <v>2186993.6162137864</v>
      </c>
      <c r="E17" s="12">
        <v>2457189.9770190897</v>
      </c>
      <c r="F17" s="12">
        <v>2606067.1295250258</v>
      </c>
      <c r="G17" s="12">
        <v>2733637.7604512372</v>
      </c>
      <c r="H17" s="12">
        <v>2960366.7792113759</v>
      </c>
      <c r="I17" s="12">
        <v>3007855.0535246548</v>
      </c>
      <c r="J17" s="12">
        <v>2727678.8956225947</v>
      </c>
      <c r="K17" s="12">
        <v>2944551.4127529538</v>
      </c>
      <c r="L17" s="12">
        <v>2521767.1962297792</v>
      </c>
      <c r="M17" s="12">
        <v>2490454.094433832</v>
      </c>
      <c r="N17" s="12">
        <v>3218833.7730156705</v>
      </c>
      <c r="O17" s="6"/>
      <c r="P17" s="51">
        <v>0.97</v>
      </c>
      <c r="Q17" s="51">
        <v>1.01</v>
      </c>
      <c r="R17" s="51">
        <v>1.02</v>
      </c>
      <c r="S17" s="51">
        <v>0.98</v>
      </c>
      <c r="T17" s="51">
        <v>0.96</v>
      </c>
      <c r="U17" s="51">
        <v>1.04</v>
      </c>
      <c r="V17" s="51">
        <v>1.05</v>
      </c>
      <c r="W17" s="51">
        <v>1.05</v>
      </c>
      <c r="X17" s="51">
        <v>1.01</v>
      </c>
      <c r="Y17" s="51">
        <v>1.04</v>
      </c>
      <c r="Z17" s="51">
        <v>1.03</v>
      </c>
      <c r="AA17" s="51">
        <v>1.04</v>
      </c>
      <c r="AE17" s="51">
        <f ca="1">RANDBETWEEN(96,105)/100</f>
        <v>0.99</v>
      </c>
      <c r="AF17" s="51">
        <f t="shared" ref="AF17:AP18" ca="1" si="16">RANDBETWEEN(96,105)/100</f>
        <v>1.02</v>
      </c>
      <c r="AG17" s="51">
        <f t="shared" ca="1" si="16"/>
        <v>1</v>
      </c>
      <c r="AH17" s="51">
        <f t="shared" ca="1" si="16"/>
        <v>1.05</v>
      </c>
      <c r="AI17" s="51">
        <f t="shared" ca="1" si="16"/>
        <v>0.99</v>
      </c>
      <c r="AJ17" s="51">
        <f t="shared" ca="1" si="16"/>
        <v>1.01</v>
      </c>
      <c r="AK17" s="51">
        <f t="shared" ca="1" si="16"/>
        <v>1</v>
      </c>
      <c r="AL17" s="51">
        <f t="shared" ca="1" si="16"/>
        <v>0.97</v>
      </c>
      <c r="AM17" s="51">
        <f t="shared" ca="1" si="16"/>
        <v>0.97</v>
      </c>
      <c r="AN17" s="51">
        <f t="shared" ca="1" si="16"/>
        <v>0.99</v>
      </c>
      <c r="AO17" s="51">
        <f t="shared" ca="1" si="16"/>
        <v>1.01</v>
      </c>
      <c r="AP17" s="51">
        <f t="shared" ca="1" si="16"/>
        <v>1.01</v>
      </c>
      <c r="AR17" s="56">
        <v>2248024.580478413</v>
      </c>
      <c r="AS17" s="56">
        <v>2165340.2140730559</v>
      </c>
      <c r="AT17" s="56">
        <v>2409009.7813912644</v>
      </c>
      <c r="AU17" s="56">
        <v>2659252.1729847202</v>
      </c>
      <c r="AV17" s="56">
        <v>2847539.333803372</v>
      </c>
      <c r="AW17" s="56">
        <v>2846506.5184724769</v>
      </c>
      <c r="AX17" s="56">
        <v>2864623.8604996712</v>
      </c>
      <c r="AY17" s="56">
        <v>2597789.4244024712</v>
      </c>
      <c r="AZ17" s="56">
        <v>2915397.4383692611</v>
      </c>
      <c r="BA17" s="56">
        <v>2424776.1502209413</v>
      </c>
      <c r="BB17" s="56">
        <v>2417916.5965377009</v>
      </c>
      <c r="BC17" s="57">
        <v>3095032.4740535291</v>
      </c>
    </row>
    <row r="18" spans="1:55" x14ac:dyDescent="0.35">
      <c r="A18" s="9" t="s">
        <v>16</v>
      </c>
      <c r="B18" s="8">
        <v>2</v>
      </c>
      <c r="C18" s="12">
        <v>1609043.8240735317</v>
      </c>
      <c r="D18" s="12">
        <v>1589758.806522703</v>
      </c>
      <c r="E18" s="12">
        <v>1512489.258529905</v>
      </c>
      <c r="F18" s="12">
        <v>2138725.2461919826</v>
      </c>
      <c r="G18" s="12">
        <v>1596194.0316388342</v>
      </c>
      <c r="H18" s="12">
        <v>2507768.9118337422</v>
      </c>
      <c r="I18" s="12">
        <v>1972494.7361453399</v>
      </c>
      <c r="J18" s="12">
        <v>2542010.2494842685</v>
      </c>
      <c r="K18" s="12">
        <v>1855088.0936682916</v>
      </c>
      <c r="L18" s="12">
        <v>2593802.9819130362</v>
      </c>
      <c r="M18" s="12">
        <v>1752491.8360764629</v>
      </c>
      <c r="N18" s="12">
        <v>2138952.3428534609</v>
      </c>
      <c r="O18" s="6"/>
      <c r="P18" s="51">
        <v>0.99</v>
      </c>
      <c r="Q18" s="51">
        <v>1.02</v>
      </c>
      <c r="R18" s="51">
        <v>0.97</v>
      </c>
      <c r="S18" s="51">
        <v>1.01</v>
      </c>
      <c r="T18" s="51">
        <v>0.99</v>
      </c>
      <c r="U18" s="51">
        <v>1.01</v>
      </c>
      <c r="V18" s="51">
        <v>0.96</v>
      </c>
      <c r="W18" s="51">
        <v>0.96</v>
      </c>
      <c r="X18" s="51">
        <v>0.96</v>
      </c>
      <c r="Y18" s="51">
        <v>0.98</v>
      </c>
      <c r="Z18" s="51">
        <v>0.99</v>
      </c>
      <c r="AA18" s="51">
        <v>1.03</v>
      </c>
      <c r="AE18" s="51">
        <f ca="1">RANDBETWEEN(96,105)/100</f>
        <v>1.01</v>
      </c>
      <c r="AF18" s="51">
        <f t="shared" ca="1" si="16"/>
        <v>1</v>
      </c>
      <c r="AG18" s="51">
        <f t="shared" ca="1" si="16"/>
        <v>0.99</v>
      </c>
      <c r="AH18" s="51">
        <f t="shared" ca="1" si="16"/>
        <v>0.96</v>
      </c>
      <c r="AI18" s="51">
        <f t="shared" ca="1" si="16"/>
        <v>1</v>
      </c>
      <c r="AJ18" s="51">
        <f t="shared" ca="1" si="16"/>
        <v>0.99</v>
      </c>
      <c r="AK18" s="51">
        <f t="shared" ca="1" si="16"/>
        <v>1.02</v>
      </c>
      <c r="AL18" s="51">
        <f t="shared" ca="1" si="16"/>
        <v>0.97</v>
      </c>
      <c r="AM18" s="51">
        <f t="shared" ca="1" si="16"/>
        <v>0.96</v>
      </c>
      <c r="AN18" s="51">
        <f t="shared" ca="1" si="16"/>
        <v>0.97</v>
      </c>
      <c r="AO18" s="51">
        <f t="shared" ca="1" si="16"/>
        <v>1.01</v>
      </c>
      <c r="AP18" s="51">
        <f t="shared" ca="1" si="16"/>
        <v>1.04</v>
      </c>
      <c r="AR18" s="54">
        <v>1625296.7919934664</v>
      </c>
      <c r="AS18" s="54">
        <v>1558587.0652183362</v>
      </c>
      <c r="AT18" s="54">
        <v>1559267.2768349536</v>
      </c>
      <c r="AU18" s="54">
        <v>2117549.7487049331</v>
      </c>
      <c r="AV18" s="54">
        <v>1612317.20367559</v>
      </c>
      <c r="AW18" s="54">
        <v>2482939.5166670713</v>
      </c>
      <c r="AX18" s="54">
        <v>2054682.0168180624</v>
      </c>
      <c r="AY18" s="54">
        <v>2647927.3432127796</v>
      </c>
      <c r="AZ18" s="54">
        <v>1932383.4309044704</v>
      </c>
      <c r="BA18" s="54">
        <v>2646737.7366459556</v>
      </c>
      <c r="BB18" s="54">
        <v>1770193.773814609</v>
      </c>
      <c r="BC18" s="55">
        <v>2076652.7600519038</v>
      </c>
    </row>
    <row r="19" spans="1:55" x14ac:dyDescent="0.35">
      <c r="A19" s="9" t="s">
        <v>8</v>
      </c>
      <c r="B19" s="8">
        <v>2</v>
      </c>
      <c r="C19" s="49">
        <f>SUM(C17:C18)</f>
        <v>3789627.6671375921</v>
      </c>
      <c r="D19" s="49">
        <f t="shared" ref="D19:N19" si="17">SUM(D17:D18)</f>
        <v>3776752.4227364892</v>
      </c>
      <c r="E19" s="49">
        <f t="shared" si="17"/>
        <v>3969679.2355489945</v>
      </c>
      <c r="F19" s="49">
        <f t="shared" si="17"/>
        <v>4744792.3757170085</v>
      </c>
      <c r="G19" s="49">
        <f t="shared" si="17"/>
        <v>4329831.7920900714</v>
      </c>
      <c r="H19" s="49">
        <f t="shared" si="17"/>
        <v>5468135.6910451185</v>
      </c>
      <c r="I19" s="49">
        <f t="shared" si="17"/>
        <v>4980349.7896699943</v>
      </c>
      <c r="J19" s="49">
        <f t="shared" si="17"/>
        <v>5269689.1451068632</v>
      </c>
      <c r="K19" s="49">
        <f t="shared" si="17"/>
        <v>4799639.5064212456</v>
      </c>
      <c r="L19" s="49">
        <f t="shared" si="17"/>
        <v>5115570.1781428158</v>
      </c>
      <c r="M19" s="49">
        <f t="shared" si="17"/>
        <v>4242945.9305102946</v>
      </c>
      <c r="N19" s="49">
        <f t="shared" si="17"/>
        <v>5357786.1158691309</v>
      </c>
      <c r="O19" s="6"/>
      <c r="P19" s="48">
        <v>1.07</v>
      </c>
      <c r="Q19" s="48">
        <v>0.95</v>
      </c>
      <c r="R19" s="48">
        <v>0.99</v>
      </c>
      <c r="S19" s="48">
        <v>0.96</v>
      </c>
      <c r="T19" s="48">
        <v>1.0900000000000001</v>
      </c>
      <c r="U19" s="48">
        <v>1.08</v>
      </c>
      <c r="V19" s="48">
        <v>0.99</v>
      </c>
      <c r="W19" s="48">
        <v>0.95</v>
      </c>
      <c r="X19" s="48">
        <v>0.98</v>
      </c>
      <c r="Y19" s="48">
        <v>1.03</v>
      </c>
      <c r="Z19" s="48">
        <v>1.06</v>
      </c>
      <c r="AA19" s="48">
        <v>1.06</v>
      </c>
      <c r="AE19" s="48">
        <f t="shared" ca="1" si="6"/>
        <v>0.93</v>
      </c>
      <c r="AF19" s="48">
        <f t="shared" ca="1" si="7"/>
        <v>1.08</v>
      </c>
      <c r="AG19" s="48">
        <f t="shared" ca="1" si="7"/>
        <v>0.94</v>
      </c>
      <c r="AH19" s="48">
        <f t="shared" ca="1" si="7"/>
        <v>1.01</v>
      </c>
      <c r="AI19" s="48">
        <f t="shared" ca="1" si="7"/>
        <v>1.1000000000000001</v>
      </c>
      <c r="AJ19" s="48">
        <f t="shared" ca="1" si="7"/>
        <v>0.94</v>
      </c>
      <c r="AK19" s="48">
        <f t="shared" ca="1" si="7"/>
        <v>0.94</v>
      </c>
      <c r="AL19" s="48">
        <f t="shared" ca="1" si="7"/>
        <v>0.96</v>
      </c>
      <c r="AM19" s="48">
        <f t="shared" ca="1" si="7"/>
        <v>1.05</v>
      </c>
      <c r="AN19" s="48">
        <f t="shared" ca="1" si="7"/>
        <v>1.07</v>
      </c>
      <c r="AO19" s="48">
        <f t="shared" ca="1" si="7"/>
        <v>0.94</v>
      </c>
      <c r="AP19" s="48">
        <f t="shared" ca="1" si="7"/>
        <v>1.08</v>
      </c>
      <c r="AR19" s="58">
        <f>SUM(AR17:AR18)</f>
        <v>3873321.3724718792</v>
      </c>
      <c r="AS19" s="58">
        <f t="shared" ref="AS19:BC19" si="18">SUM(AS17:AS18)</f>
        <v>3723927.2792913923</v>
      </c>
      <c r="AT19" s="58">
        <f t="shared" si="18"/>
        <v>3968277.058226218</v>
      </c>
      <c r="AU19" s="58">
        <f t="shared" si="18"/>
        <v>4776801.9216896538</v>
      </c>
      <c r="AV19" s="58">
        <f t="shared" si="18"/>
        <v>4459856.537478962</v>
      </c>
      <c r="AW19" s="58">
        <f t="shared" si="18"/>
        <v>5329446.0351395477</v>
      </c>
      <c r="AX19" s="58">
        <f t="shared" si="18"/>
        <v>4919305.8773177341</v>
      </c>
      <c r="AY19" s="58">
        <f t="shared" si="18"/>
        <v>5245716.7676152512</v>
      </c>
      <c r="AZ19" s="58">
        <f t="shared" si="18"/>
        <v>4847780.8692737315</v>
      </c>
      <c r="BA19" s="58">
        <f t="shared" si="18"/>
        <v>5071513.8868668973</v>
      </c>
      <c r="BB19" s="58">
        <f t="shared" si="18"/>
        <v>4188110.3703523101</v>
      </c>
      <c r="BC19" s="59">
        <f t="shared" si="18"/>
        <v>5171685.2341054324</v>
      </c>
    </row>
    <row r="20" spans="1:55" x14ac:dyDescent="0.35">
      <c r="A20" s="9" t="s">
        <v>17</v>
      </c>
      <c r="B20" s="8">
        <v>2</v>
      </c>
      <c r="C20" s="12">
        <v>543445.59427193529</v>
      </c>
      <c r="D20" s="12">
        <v>552082.6166326555</v>
      </c>
      <c r="E20" s="12">
        <v>500634.64849670796</v>
      </c>
      <c r="F20" s="12">
        <v>620364.49088087073</v>
      </c>
      <c r="G20" s="12">
        <v>848389.0962431205</v>
      </c>
      <c r="H20" s="12">
        <v>923739.12211281795</v>
      </c>
      <c r="I20" s="12">
        <v>1159142.4373772403</v>
      </c>
      <c r="J20" s="12">
        <v>743368.08645418729</v>
      </c>
      <c r="K20" s="12">
        <v>514471.99024502916</v>
      </c>
      <c r="L20" s="12">
        <v>596840.48464632849</v>
      </c>
      <c r="M20" s="12">
        <v>686456.23078481061</v>
      </c>
      <c r="N20" s="12">
        <v>648728.94307191123</v>
      </c>
      <c r="O20" s="6"/>
      <c r="P20" s="48">
        <v>1.05</v>
      </c>
      <c r="Q20" s="48">
        <v>0.99</v>
      </c>
      <c r="R20" s="48">
        <v>0.95</v>
      </c>
      <c r="S20" s="48">
        <v>1.04</v>
      </c>
      <c r="T20" s="48">
        <v>1.05</v>
      </c>
      <c r="U20" s="48">
        <v>0.95</v>
      </c>
      <c r="V20" s="48">
        <v>1.06</v>
      </c>
      <c r="W20" s="48">
        <v>1.03</v>
      </c>
      <c r="X20" s="48">
        <v>1.02</v>
      </c>
      <c r="Y20" s="48">
        <v>1.02</v>
      </c>
      <c r="Z20" s="48">
        <v>1.05</v>
      </c>
      <c r="AA20" s="48">
        <v>1.04</v>
      </c>
      <c r="AE20" s="48">
        <f t="shared" ca="1" si="6"/>
        <v>0.96</v>
      </c>
      <c r="AF20" s="48">
        <f t="shared" ca="1" si="7"/>
        <v>1.08</v>
      </c>
      <c r="AG20" s="48">
        <f t="shared" ca="1" si="7"/>
        <v>1.07</v>
      </c>
      <c r="AH20" s="48">
        <f t="shared" ca="1" si="7"/>
        <v>1.04</v>
      </c>
      <c r="AI20" s="48">
        <f t="shared" ca="1" si="7"/>
        <v>0.99</v>
      </c>
      <c r="AJ20" s="48">
        <f t="shared" ca="1" si="7"/>
        <v>1.02</v>
      </c>
      <c r="AK20" s="48">
        <f t="shared" ca="1" si="7"/>
        <v>0.93</v>
      </c>
      <c r="AL20" s="48">
        <f t="shared" ca="1" si="7"/>
        <v>1.05</v>
      </c>
      <c r="AM20" s="48">
        <f t="shared" ca="1" si="7"/>
        <v>1</v>
      </c>
      <c r="AN20" s="48">
        <f t="shared" ca="1" si="7"/>
        <v>0.97</v>
      </c>
      <c r="AO20" s="48">
        <f t="shared" ca="1" si="7"/>
        <v>0.93</v>
      </c>
      <c r="AP20" s="48">
        <f t="shared" ca="1" si="7"/>
        <v>1.07</v>
      </c>
      <c r="AR20" s="54">
        <v>517567.2326399383</v>
      </c>
      <c r="AS20" s="54">
        <v>557659.20871985401</v>
      </c>
      <c r="AT20" s="54">
        <v>526983.84052285051</v>
      </c>
      <c r="AU20" s="54">
        <v>596504.31815468334</v>
      </c>
      <c r="AV20" s="54">
        <v>807989.61546963849</v>
      </c>
      <c r="AW20" s="54">
        <v>972356.97064507159</v>
      </c>
      <c r="AX20" s="54">
        <v>1093530.6012992833</v>
      </c>
      <c r="AY20" s="54">
        <v>721716.58879047306</v>
      </c>
      <c r="AZ20" s="54">
        <v>504384.30416179326</v>
      </c>
      <c r="BA20" s="54">
        <v>585137.73004542012</v>
      </c>
      <c r="BB20" s="54">
        <v>653767.83884267672</v>
      </c>
      <c r="BC20" s="55">
        <v>623777.82987683767</v>
      </c>
    </row>
    <row r="21" spans="1:55" x14ac:dyDescent="0.35">
      <c r="A21" s="9" t="s">
        <v>18</v>
      </c>
      <c r="B21" s="8">
        <v>2</v>
      </c>
      <c r="C21" s="12">
        <v>921549.05341695726</v>
      </c>
      <c r="D21" s="12">
        <v>915135.02968185954</v>
      </c>
      <c r="E21" s="12">
        <v>1004932.8056109133</v>
      </c>
      <c r="F21" s="12">
        <v>1131295.9144858571</v>
      </c>
      <c r="G21" s="12">
        <v>829943.70222712425</v>
      </c>
      <c r="H21" s="12">
        <v>983721.45985681412</v>
      </c>
      <c r="I21" s="12">
        <v>1357947.0500766239</v>
      </c>
      <c r="J21" s="12">
        <v>1570625.0848870897</v>
      </c>
      <c r="K21" s="12">
        <v>1057237.7659511932</v>
      </c>
      <c r="L21" s="12">
        <v>1166572.7209873125</v>
      </c>
      <c r="M21" s="12">
        <v>877116.59556569636</v>
      </c>
      <c r="N21" s="12">
        <v>929810.17955097323</v>
      </c>
      <c r="O21" s="6"/>
      <c r="P21" s="47">
        <v>0.92</v>
      </c>
      <c r="Q21" s="47">
        <v>0.9</v>
      </c>
      <c r="R21" s="47">
        <v>0.84</v>
      </c>
      <c r="S21" s="47">
        <v>0.9</v>
      </c>
      <c r="T21" s="47">
        <v>0.95</v>
      </c>
      <c r="U21" s="47">
        <v>1.06</v>
      </c>
      <c r="V21" s="47">
        <v>1.21</v>
      </c>
      <c r="W21" s="47">
        <v>1.18</v>
      </c>
      <c r="X21" s="47">
        <v>1.0900000000000001</v>
      </c>
      <c r="Y21" s="47">
        <v>1.03</v>
      </c>
      <c r="Z21" s="47">
        <v>0.95</v>
      </c>
      <c r="AA21" s="47">
        <v>0.87</v>
      </c>
      <c r="AE21" s="47">
        <f ca="1">RANDBETWEEN(80,120)/100</f>
        <v>1.1000000000000001</v>
      </c>
      <c r="AF21" s="47">
        <f t="shared" ref="AF21:AP21" ca="1" si="19">RANDBETWEEN(84,122)/100</f>
        <v>1.1499999999999999</v>
      </c>
      <c r="AG21" s="47">
        <f t="shared" ca="1" si="19"/>
        <v>1.1499999999999999</v>
      </c>
      <c r="AH21" s="47">
        <f t="shared" ca="1" si="19"/>
        <v>0.96</v>
      </c>
      <c r="AI21" s="47">
        <f t="shared" ca="1" si="19"/>
        <v>1.1299999999999999</v>
      </c>
      <c r="AJ21" s="47">
        <f t="shared" ca="1" si="19"/>
        <v>1.1399999999999999</v>
      </c>
      <c r="AK21" s="47">
        <f t="shared" ca="1" si="19"/>
        <v>0.87</v>
      </c>
      <c r="AL21" s="47">
        <f t="shared" ca="1" si="19"/>
        <v>0.97</v>
      </c>
      <c r="AM21" s="47">
        <f t="shared" ca="1" si="19"/>
        <v>0.97</v>
      </c>
      <c r="AN21" s="47">
        <f t="shared" ca="1" si="19"/>
        <v>0.99</v>
      </c>
      <c r="AO21" s="47">
        <f t="shared" ca="1" si="19"/>
        <v>0.86</v>
      </c>
      <c r="AP21" s="47">
        <f t="shared" ca="1" si="19"/>
        <v>0.89</v>
      </c>
      <c r="AR21" s="56">
        <v>1001683.7537140839</v>
      </c>
      <c r="AS21" s="56">
        <v>1016816.6996465105</v>
      </c>
      <c r="AT21" s="56">
        <v>1196348.5781082301</v>
      </c>
      <c r="AU21" s="56">
        <v>1256995.4605398413</v>
      </c>
      <c r="AV21" s="56">
        <v>873624.94971276238</v>
      </c>
      <c r="AW21" s="56">
        <v>928039.11307246611</v>
      </c>
      <c r="AX21" s="56">
        <v>1122270.2893195238</v>
      </c>
      <c r="AY21" s="56">
        <v>1331038.2075314319</v>
      </c>
      <c r="AZ21" s="56">
        <v>969942.90454237908</v>
      </c>
      <c r="BA21" s="56">
        <v>1132594.8747449636</v>
      </c>
      <c r="BB21" s="56">
        <v>923280.62691125937</v>
      </c>
      <c r="BC21" s="57">
        <v>1068747.3328172106</v>
      </c>
    </row>
    <row r="22" spans="1:55" x14ac:dyDescent="0.35">
      <c r="A22" s="10" t="s">
        <v>10</v>
      </c>
      <c r="B22" s="8">
        <v>2</v>
      </c>
      <c r="C22" s="49">
        <f>C19-(C20+C21)</f>
        <v>2324633.0194486994</v>
      </c>
      <c r="D22" s="49">
        <f>D19-(D20+D21)</f>
        <v>2309534.7764219744</v>
      </c>
      <c r="E22" s="49">
        <f t="shared" ref="E22:N22" si="20">E19-(E20+E21)</f>
        <v>2464111.7814413733</v>
      </c>
      <c r="F22" s="49">
        <f t="shared" si="20"/>
        <v>2993131.9703502804</v>
      </c>
      <c r="G22" s="49">
        <f t="shared" si="20"/>
        <v>2651498.9936198266</v>
      </c>
      <c r="H22" s="49">
        <f t="shared" si="20"/>
        <v>3560675.1090754867</v>
      </c>
      <c r="I22" s="49">
        <f t="shared" si="20"/>
        <v>2463260.3022161303</v>
      </c>
      <c r="J22" s="49">
        <f t="shared" si="20"/>
        <v>2955695.9737655865</v>
      </c>
      <c r="K22" s="49">
        <f t="shared" si="20"/>
        <v>3227929.7502250234</v>
      </c>
      <c r="L22" s="49">
        <f t="shared" si="20"/>
        <v>3352156.9725091746</v>
      </c>
      <c r="M22" s="49">
        <f t="shared" si="20"/>
        <v>2679373.1041597878</v>
      </c>
      <c r="N22" s="49">
        <f t="shared" si="20"/>
        <v>3779246.9932462466</v>
      </c>
      <c r="O22" s="6"/>
      <c r="P22" s="48">
        <v>1.05</v>
      </c>
      <c r="Q22" s="48">
        <v>1.08</v>
      </c>
      <c r="R22" s="48">
        <v>1.07</v>
      </c>
      <c r="S22" s="48">
        <v>1.01</v>
      </c>
      <c r="T22" s="48">
        <v>1.1000000000000001</v>
      </c>
      <c r="U22" s="48">
        <v>1.0900000000000001</v>
      </c>
      <c r="V22" s="48">
        <v>0.93</v>
      </c>
      <c r="W22" s="48">
        <v>0.93</v>
      </c>
      <c r="X22" s="48">
        <v>0.97</v>
      </c>
      <c r="Y22" s="48">
        <v>1.01</v>
      </c>
      <c r="Z22" s="48">
        <v>0.94</v>
      </c>
      <c r="AA22" s="48">
        <v>1.07</v>
      </c>
      <c r="AE22" s="48">
        <f t="shared" ca="1" si="6"/>
        <v>1.08</v>
      </c>
      <c r="AF22" s="48">
        <f t="shared" ca="1" si="7"/>
        <v>1.08</v>
      </c>
      <c r="AG22" s="48">
        <f t="shared" ca="1" si="7"/>
        <v>1.05</v>
      </c>
      <c r="AH22" s="48">
        <f t="shared" ca="1" si="7"/>
        <v>1.03</v>
      </c>
      <c r="AI22" s="48">
        <f t="shared" ca="1" si="7"/>
        <v>0.97</v>
      </c>
      <c r="AJ22" s="48">
        <f t="shared" ca="1" si="7"/>
        <v>1.02</v>
      </c>
      <c r="AK22" s="48">
        <f t="shared" ca="1" si="7"/>
        <v>0.93</v>
      </c>
      <c r="AL22" s="48">
        <f t="shared" ca="1" si="7"/>
        <v>0.97</v>
      </c>
      <c r="AM22" s="48">
        <f t="shared" ca="1" si="7"/>
        <v>1</v>
      </c>
      <c r="AN22" s="48">
        <f t="shared" ca="1" si="7"/>
        <v>0.93</v>
      </c>
      <c r="AO22" s="48">
        <f t="shared" ca="1" si="7"/>
        <v>1.06</v>
      </c>
      <c r="AP22" s="48">
        <f t="shared" ca="1" si="7"/>
        <v>1.03</v>
      </c>
      <c r="AR22" s="58">
        <f>AR19-(AR20+AR21)</f>
        <v>2354070.3861178569</v>
      </c>
      <c r="AS22" s="58">
        <f>AS19-(AS20+AS21)</f>
        <v>2149451.3709250279</v>
      </c>
      <c r="AT22" s="58">
        <f t="shared" ref="AT22:BC22" si="21">AT19-(AT20+AT21)</f>
        <v>2244944.6395951374</v>
      </c>
      <c r="AU22" s="58">
        <f t="shared" si="21"/>
        <v>2923302.1429951293</v>
      </c>
      <c r="AV22" s="58">
        <f t="shared" si="21"/>
        <v>2778241.9722965611</v>
      </c>
      <c r="AW22" s="58">
        <f t="shared" si="21"/>
        <v>3429049.9514220101</v>
      </c>
      <c r="AX22" s="58">
        <f t="shared" si="21"/>
        <v>2703504.9866989269</v>
      </c>
      <c r="AY22" s="58">
        <f t="shared" si="21"/>
        <v>3192961.971293346</v>
      </c>
      <c r="AZ22" s="58">
        <f t="shared" si="21"/>
        <v>3373453.6605695589</v>
      </c>
      <c r="BA22" s="58">
        <f t="shared" si="21"/>
        <v>3353781.2820765134</v>
      </c>
      <c r="BB22" s="58">
        <f t="shared" si="21"/>
        <v>2611061.9045983739</v>
      </c>
      <c r="BC22" s="59">
        <f t="shared" si="21"/>
        <v>3479160.0714113843</v>
      </c>
    </row>
    <row r="23" spans="1:55" x14ac:dyDescent="0.35">
      <c r="A23" s="9" t="s">
        <v>0</v>
      </c>
      <c r="B23" s="8">
        <v>2</v>
      </c>
      <c r="C23" s="12">
        <v>600294.42012476537</v>
      </c>
      <c r="D23" s="12">
        <v>844505.06678057078</v>
      </c>
      <c r="E23" s="12">
        <v>714541.54628287803</v>
      </c>
      <c r="F23" s="12">
        <v>515356.82343690202</v>
      </c>
      <c r="G23" s="12">
        <v>526577.66801728006</v>
      </c>
      <c r="H23" s="12">
        <v>802032.29674735339</v>
      </c>
      <c r="I23" s="12">
        <v>736991.85010261857</v>
      </c>
      <c r="J23" s="12">
        <v>728578.70002796093</v>
      </c>
      <c r="K23" s="12">
        <v>628941.35473098664</v>
      </c>
      <c r="L23" s="12">
        <v>703220.87214558141</v>
      </c>
      <c r="M23" s="12">
        <v>563216.40189072688</v>
      </c>
      <c r="N23" s="12">
        <v>584756.3944781638</v>
      </c>
      <c r="O23" s="6"/>
      <c r="P23" s="51">
        <v>1.02</v>
      </c>
      <c r="Q23" s="51">
        <v>1.03</v>
      </c>
      <c r="R23" s="51">
        <v>1.01</v>
      </c>
      <c r="S23" s="51">
        <v>0.99</v>
      </c>
      <c r="T23" s="51">
        <v>0.96</v>
      </c>
      <c r="U23" s="51">
        <v>0.97</v>
      </c>
      <c r="V23" s="51">
        <v>1.05</v>
      </c>
      <c r="W23" s="51">
        <v>1.03</v>
      </c>
      <c r="X23" s="51">
        <v>0.98</v>
      </c>
      <c r="Y23" s="51">
        <v>0.97</v>
      </c>
      <c r="Z23" s="51">
        <v>1</v>
      </c>
      <c r="AA23" s="51">
        <v>0.99</v>
      </c>
      <c r="AE23" s="51">
        <f ca="1">RANDBETWEEN(96,105)/100</f>
        <v>0.96</v>
      </c>
      <c r="AF23" s="51">
        <f t="shared" ref="AF23:AP23" ca="1" si="22">RANDBETWEEN(96,105)/100</f>
        <v>1</v>
      </c>
      <c r="AG23" s="51">
        <f t="shared" ca="1" si="22"/>
        <v>1.01</v>
      </c>
      <c r="AH23" s="51">
        <f t="shared" ca="1" si="22"/>
        <v>1.05</v>
      </c>
      <c r="AI23" s="51">
        <f t="shared" ca="1" si="22"/>
        <v>1.02</v>
      </c>
      <c r="AJ23" s="51">
        <f t="shared" ca="1" si="22"/>
        <v>0.99</v>
      </c>
      <c r="AK23" s="51">
        <f t="shared" ca="1" si="22"/>
        <v>0.98</v>
      </c>
      <c r="AL23" s="51">
        <f t="shared" ca="1" si="22"/>
        <v>1.02</v>
      </c>
      <c r="AM23" s="51">
        <f t="shared" ca="1" si="22"/>
        <v>0.96</v>
      </c>
      <c r="AN23" s="51">
        <f t="shared" ca="1" si="22"/>
        <v>1.05</v>
      </c>
      <c r="AO23" s="51">
        <f t="shared" ca="1" si="22"/>
        <v>1.05</v>
      </c>
      <c r="AP23" s="51">
        <f t="shared" ca="1" si="22"/>
        <v>0.96</v>
      </c>
      <c r="AR23" s="56">
        <v>588523.94129878958</v>
      </c>
      <c r="AS23" s="56">
        <v>819907.83182579686</v>
      </c>
      <c r="AT23" s="56">
        <v>707466.8775078</v>
      </c>
      <c r="AU23" s="56">
        <v>520562.44791606267</v>
      </c>
      <c r="AV23" s="56">
        <v>548518.4041846667</v>
      </c>
      <c r="AW23" s="56">
        <v>826837.41932716849</v>
      </c>
      <c r="AX23" s="56">
        <v>701897.00009773194</v>
      </c>
      <c r="AY23" s="56">
        <v>707357.96119219507</v>
      </c>
      <c r="AZ23" s="56">
        <v>641776.89258263947</v>
      </c>
      <c r="BA23" s="56">
        <v>724969.97128410451</v>
      </c>
      <c r="BB23" s="56">
        <v>563216.40189072688</v>
      </c>
      <c r="BC23" s="57">
        <v>590663.02472541796</v>
      </c>
    </row>
    <row r="24" spans="1:55" x14ac:dyDescent="0.35">
      <c r="A24" s="9" t="s">
        <v>1</v>
      </c>
      <c r="B24" s="8">
        <v>2</v>
      </c>
      <c r="C24" s="12">
        <v>543845.52564842452</v>
      </c>
      <c r="D24" s="12">
        <v>620339.11284295167</v>
      </c>
      <c r="E24" s="12">
        <v>970108.30353620613</v>
      </c>
      <c r="F24" s="12">
        <v>705496.89647810394</v>
      </c>
      <c r="G24" s="12">
        <v>729910.36966621527</v>
      </c>
      <c r="H24" s="12">
        <v>991199.88140211883</v>
      </c>
      <c r="I24" s="12">
        <v>699967.15762127726</v>
      </c>
      <c r="J24" s="12">
        <v>973565.77050684963</v>
      </c>
      <c r="K24" s="12">
        <v>881509.68237891491</v>
      </c>
      <c r="L24" s="12">
        <v>994187.73244798428</v>
      </c>
      <c r="M24" s="12">
        <v>1103882.9708053947</v>
      </c>
      <c r="N24" s="12">
        <v>952503.11723931704</v>
      </c>
      <c r="O24" s="6"/>
      <c r="P24" s="48">
        <v>0.91</v>
      </c>
      <c r="Q24" s="48">
        <v>0.94</v>
      </c>
      <c r="R24" s="48">
        <v>1.08</v>
      </c>
      <c r="S24" s="48">
        <v>0.98</v>
      </c>
      <c r="T24" s="48">
        <v>1.05</v>
      </c>
      <c r="U24" s="48">
        <v>1.07</v>
      </c>
      <c r="V24" s="48">
        <v>1.04</v>
      </c>
      <c r="W24" s="48">
        <v>1.01</v>
      </c>
      <c r="X24" s="48">
        <v>1.02</v>
      </c>
      <c r="Y24" s="48">
        <v>1.08</v>
      </c>
      <c r="Z24" s="48">
        <v>1.03</v>
      </c>
      <c r="AA24" s="48">
        <v>1.08</v>
      </c>
      <c r="AE24" s="48">
        <f t="shared" ca="1" si="6"/>
        <v>1.04</v>
      </c>
      <c r="AF24" s="48">
        <f t="shared" ca="1" si="7"/>
        <v>1</v>
      </c>
      <c r="AG24" s="48">
        <f t="shared" ca="1" si="7"/>
        <v>1.04</v>
      </c>
      <c r="AH24" s="48">
        <f t="shared" ca="1" si="7"/>
        <v>1.02</v>
      </c>
      <c r="AI24" s="48">
        <f t="shared" ca="1" si="7"/>
        <v>0.96</v>
      </c>
      <c r="AJ24" s="48">
        <f t="shared" ca="1" si="7"/>
        <v>1.0900000000000001</v>
      </c>
      <c r="AK24" s="48">
        <f t="shared" ca="1" si="7"/>
        <v>1.08</v>
      </c>
      <c r="AL24" s="48">
        <f t="shared" ca="1" si="7"/>
        <v>1.1000000000000001</v>
      </c>
      <c r="AM24" s="48">
        <f t="shared" ca="1" si="7"/>
        <v>1</v>
      </c>
      <c r="AN24" s="48">
        <f t="shared" ca="1" si="7"/>
        <v>1</v>
      </c>
      <c r="AO24" s="48">
        <f t="shared" ca="1" si="7"/>
        <v>0.94</v>
      </c>
      <c r="AP24" s="48">
        <f t="shared" ca="1" si="7"/>
        <v>1.02</v>
      </c>
      <c r="AR24" s="54">
        <v>597632.44576749951</v>
      </c>
      <c r="AS24" s="54">
        <v>659935.22642867197</v>
      </c>
      <c r="AT24" s="54">
        <v>898248.42920019082</v>
      </c>
      <c r="AU24" s="54">
        <v>719894.79232459585</v>
      </c>
      <c r="AV24" s="54">
        <v>695152.73301544308</v>
      </c>
      <c r="AW24" s="54">
        <v>926355.02934777457</v>
      </c>
      <c r="AX24" s="54">
        <v>673045.34386661276</v>
      </c>
      <c r="AY24" s="54">
        <v>963926.50545232638</v>
      </c>
      <c r="AZ24" s="54">
        <v>864225.17880285776</v>
      </c>
      <c r="BA24" s="54">
        <v>920544.19671109645</v>
      </c>
      <c r="BB24" s="54">
        <v>1071731.0396168879</v>
      </c>
      <c r="BC24" s="55">
        <v>881947.33077714534</v>
      </c>
    </row>
    <row r="25" spans="1:55" x14ac:dyDescent="0.35">
      <c r="A25" s="9" t="s">
        <v>2</v>
      </c>
      <c r="B25" s="8">
        <v>2</v>
      </c>
      <c r="C25" s="12">
        <v>226967.68097399772</v>
      </c>
      <c r="D25" s="12">
        <v>282703.81258693739</v>
      </c>
      <c r="E25" s="12">
        <v>178513.98939325218</v>
      </c>
      <c r="F25" s="12">
        <v>211697.98491074707</v>
      </c>
      <c r="G25" s="12">
        <v>181034.97154711137</v>
      </c>
      <c r="H25" s="12">
        <v>176750.08920123085</v>
      </c>
      <c r="I25" s="12">
        <v>254788.22644616716</v>
      </c>
      <c r="J25" s="12">
        <v>194591.57641416331</v>
      </c>
      <c r="K25" s="12">
        <v>195651.40782194343</v>
      </c>
      <c r="L25" s="12">
        <v>191487.7367301335</v>
      </c>
      <c r="M25" s="12">
        <v>209146.32626990209</v>
      </c>
      <c r="N25" s="12">
        <v>219005.12946883609</v>
      </c>
      <c r="O25" s="6"/>
      <c r="P25" s="51">
        <v>0.99</v>
      </c>
      <c r="Q25" s="51">
        <v>1</v>
      </c>
      <c r="R25" s="51">
        <v>0.96</v>
      </c>
      <c r="S25" s="51">
        <v>1.01</v>
      </c>
      <c r="T25" s="51">
        <v>1.05</v>
      </c>
      <c r="U25" s="51">
        <v>1.03</v>
      </c>
      <c r="V25" s="51">
        <v>1.03</v>
      </c>
      <c r="W25" s="51">
        <v>1.01</v>
      </c>
      <c r="X25" s="51">
        <v>1</v>
      </c>
      <c r="Y25" s="51">
        <v>1</v>
      </c>
      <c r="Z25" s="51">
        <v>1.02</v>
      </c>
      <c r="AA25" s="51">
        <v>0.96</v>
      </c>
      <c r="AE25" s="51">
        <f ca="1">RANDBETWEEN(96,105)/100</f>
        <v>0.96</v>
      </c>
      <c r="AF25" s="51">
        <f t="shared" ref="AF25:AP25" ca="1" si="23">RANDBETWEEN(96,105)/100</f>
        <v>1.02</v>
      </c>
      <c r="AG25" s="51">
        <f t="shared" ca="1" si="23"/>
        <v>1.01</v>
      </c>
      <c r="AH25" s="51">
        <f t="shared" ca="1" si="23"/>
        <v>0.96</v>
      </c>
      <c r="AI25" s="51">
        <f t="shared" ca="1" si="23"/>
        <v>1.02</v>
      </c>
      <c r="AJ25" s="51">
        <f t="shared" ca="1" si="23"/>
        <v>1</v>
      </c>
      <c r="AK25" s="51">
        <f t="shared" ca="1" si="23"/>
        <v>1.05</v>
      </c>
      <c r="AL25" s="51">
        <f t="shared" ca="1" si="23"/>
        <v>0.99</v>
      </c>
      <c r="AM25" s="51">
        <f t="shared" ca="1" si="23"/>
        <v>1.02</v>
      </c>
      <c r="AN25" s="51">
        <f t="shared" ca="1" si="23"/>
        <v>1.02</v>
      </c>
      <c r="AO25" s="51">
        <f t="shared" ca="1" si="23"/>
        <v>0.96</v>
      </c>
      <c r="AP25" s="51">
        <f t="shared" ca="1" si="23"/>
        <v>1.04</v>
      </c>
      <c r="AR25" s="56">
        <v>229260.2838121189</v>
      </c>
      <c r="AS25" s="56">
        <v>282703.81258693739</v>
      </c>
      <c r="AT25" s="56">
        <v>185952.07228463769</v>
      </c>
      <c r="AU25" s="56">
        <v>209601.96525816541</v>
      </c>
      <c r="AV25" s="56">
        <v>172414.25861629655</v>
      </c>
      <c r="AW25" s="56">
        <v>171602.02835070956</v>
      </c>
      <c r="AX25" s="56">
        <v>247367.21014190986</v>
      </c>
      <c r="AY25" s="56">
        <v>192664.92714273595</v>
      </c>
      <c r="AZ25" s="56">
        <v>195651.40782194343</v>
      </c>
      <c r="BA25" s="56">
        <v>191487.7367301335</v>
      </c>
      <c r="BB25" s="56">
        <v>205045.41791166872</v>
      </c>
      <c r="BC25" s="57">
        <v>228130.34319670429</v>
      </c>
    </row>
    <row r="26" spans="1:55" x14ac:dyDescent="0.35">
      <c r="A26" s="11" t="s">
        <v>3</v>
      </c>
      <c r="B26" s="8">
        <v>2</v>
      </c>
      <c r="C26" s="12">
        <v>40418.730515441348</v>
      </c>
      <c r="D26" s="12">
        <v>24140.653480708461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43072.83487479014</v>
      </c>
      <c r="L26" s="12">
        <v>40040.700000000004</v>
      </c>
      <c r="M26" s="12">
        <v>21898.240000000002</v>
      </c>
      <c r="N26" s="12">
        <v>0</v>
      </c>
      <c r="O26" s="6"/>
      <c r="P26" s="48">
        <v>0.91</v>
      </c>
      <c r="Q26" s="48">
        <v>1.02</v>
      </c>
      <c r="R26" s="48">
        <v>0.93</v>
      </c>
      <c r="S26" s="48">
        <v>1.02</v>
      </c>
      <c r="T26" s="48">
        <v>0.93</v>
      </c>
      <c r="U26" s="48">
        <v>1.05</v>
      </c>
      <c r="V26" s="48">
        <v>1.04</v>
      </c>
      <c r="W26" s="48">
        <v>0.98</v>
      </c>
      <c r="X26" s="48">
        <v>1.04</v>
      </c>
      <c r="Y26" s="48">
        <v>1.05</v>
      </c>
      <c r="Z26" s="48">
        <v>1.04</v>
      </c>
      <c r="AA26" s="48">
        <v>0.97</v>
      </c>
      <c r="AE26" s="48">
        <f t="shared" ca="1" si="6"/>
        <v>0.9</v>
      </c>
      <c r="AF26" s="48">
        <f t="shared" ca="1" si="7"/>
        <v>0.96</v>
      </c>
      <c r="AG26" s="48">
        <f t="shared" ca="1" si="7"/>
        <v>1.0900000000000001</v>
      </c>
      <c r="AH26" s="48">
        <f t="shared" ca="1" si="7"/>
        <v>0.94</v>
      </c>
      <c r="AI26" s="48">
        <f t="shared" ca="1" si="7"/>
        <v>0.95</v>
      </c>
      <c r="AJ26" s="48">
        <f t="shared" ca="1" si="7"/>
        <v>1.02</v>
      </c>
      <c r="AK26" s="48">
        <f t="shared" ca="1" si="7"/>
        <v>0.97</v>
      </c>
      <c r="AL26" s="48">
        <f t="shared" ca="1" si="7"/>
        <v>0.97</v>
      </c>
      <c r="AM26" s="48">
        <f t="shared" ca="1" si="7"/>
        <v>1.03</v>
      </c>
      <c r="AN26" s="48">
        <f t="shared" ca="1" si="7"/>
        <v>1</v>
      </c>
      <c r="AO26" s="48">
        <f t="shared" ca="1" si="7"/>
        <v>1.08</v>
      </c>
      <c r="AP26" s="48">
        <f t="shared" ca="1" si="7"/>
        <v>1.0900000000000001</v>
      </c>
      <c r="AR26" s="54">
        <v>44416.187379605879</v>
      </c>
      <c r="AS26" s="54">
        <v>23667.307334027901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41416.187379605901</v>
      </c>
      <c r="BA26" s="54">
        <v>38134</v>
      </c>
      <c r="BB26" s="54">
        <v>21056</v>
      </c>
      <c r="BC26" s="55">
        <v>0</v>
      </c>
    </row>
    <row r="27" spans="1:55" x14ac:dyDescent="0.35">
      <c r="A27" s="8" t="s">
        <v>4</v>
      </c>
      <c r="B27" s="8">
        <v>2</v>
      </c>
      <c r="C27" s="49">
        <f>C22-SUM(C23:C26)</f>
        <v>913106.66218607035</v>
      </c>
      <c r="D27" s="49">
        <f t="shared" ref="D27:N27" si="24">D22-SUM(D23:D26)</f>
        <v>537846.13073080638</v>
      </c>
      <c r="E27" s="49">
        <f t="shared" si="24"/>
        <v>600947.94222903694</v>
      </c>
      <c r="F27" s="49">
        <f t="shared" si="24"/>
        <v>1560580.2655245275</v>
      </c>
      <c r="G27" s="49">
        <f t="shared" si="24"/>
        <v>1213975.9843892199</v>
      </c>
      <c r="H27" s="49">
        <f t="shared" si="24"/>
        <v>1590692.8417247836</v>
      </c>
      <c r="I27" s="49">
        <f t="shared" si="24"/>
        <v>771513.06804606738</v>
      </c>
      <c r="J27" s="49">
        <f t="shared" si="24"/>
        <v>1058959.9268166127</v>
      </c>
      <c r="K27" s="49">
        <f t="shared" si="24"/>
        <v>1478754.470418388</v>
      </c>
      <c r="L27" s="49">
        <f t="shared" si="24"/>
        <v>1423219.9311854756</v>
      </c>
      <c r="M27" s="49">
        <f t="shared" si="24"/>
        <v>781229.16519376403</v>
      </c>
      <c r="N27" s="49">
        <f t="shared" si="24"/>
        <v>2022982.3520599296</v>
      </c>
      <c r="O27" s="6"/>
      <c r="P27" s="48">
        <v>1.03</v>
      </c>
      <c r="Q27" s="48">
        <v>1.06</v>
      </c>
      <c r="R27" s="48">
        <v>1.02</v>
      </c>
      <c r="S27" s="48">
        <v>0.95</v>
      </c>
      <c r="T27" s="48">
        <v>1.04</v>
      </c>
      <c r="U27" s="48">
        <v>1.06</v>
      </c>
      <c r="V27" s="48">
        <v>1.05</v>
      </c>
      <c r="W27" s="48">
        <v>1</v>
      </c>
      <c r="X27" s="48">
        <v>1</v>
      </c>
      <c r="Y27" s="48">
        <v>1.02</v>
      </c>
      <c r="Z27" s="48">
        <v>1.07</v>
      </c>
      <c r="AA27" s="48">
        <v>0.97</v>
      </c>
      <c r="AE27" s="48">
        <f t="shared" ca="1" si="6"/>
        <v>1.05</v>
      </c>
      <c r="AF27" s="48">
        <f t="shared" ca="1" si="7"/>
        <v>1.04</v>
      </c>
      <c r="AG27" s="48">
        <f t="shared" ca="1" si="7"/>
        <v>1.06</v>
      </c>
      <c r="AH27" s="48">
        <f t="shared" ca="1" si="7"/>
        <v>1.05</v>
      </c>
      <c r="AI27" s="48">
        <f t="shared" ca="1" si="7"/>
        <v>1.05</v>
      </c>
      <c r="AJ27" s="48">
        <f t="shared" ca="1" si="7"/>
        <v>1.02</v>
      </c>
      <c r="AK27" s="48">
        <f t="shared" ca="1" si="7"/>
        <v>0.99</v>
      </c>
      <c r="AL27" s="48">
        <f t="shared" ca="1" si="7"/>
        <v>1.07</v>
      </c>
      <c r="AM27" s="48">
        <f t="shared" ca="1" si="7"/>
        <v>1.04</v>
      </c>
      <c r="AN27" s="48">
        <f t="shared" ca="1" si="7"/>
        <v>1.03</v>
      </c>
      <c r="AO27" s="48">
        <f t="shared" ca="1" si="7"/>
        <v>1.1000000000000001</v>
      </c>
      <c r="AP27" s="48">
        <f t="shared" ca="1" si="7"/>
        <v>1.08</v>
      </c>
      <c r="AR27" s="58">
        <f>AR22-SUM(AR23:AR26)</f>
        <v>894237.5278598431</v>
      </c>
      <c r="AS27" s="58">
        <f t="shared" ref="AS27:BC27" si="25">AS22-SUM(AS23:AS26)</f>
        <v>363237.19274959387</v>
      </c>
      <c r="AT27" s="58">
        <f t="shared" si="25"/>
        <v>453277.2606025089</v>
      </c>
      <c r="AU27" s="58">
        <f t="shared" si="25"/>
        <v>1473242.9374963052</v>
      </c>
      <c r="AV27" s="58">
        <f t="shared" si="25"/>
        <v>1362156.5764801549</v>
      </c>
      <c r="AW27" s="58">
        <f t="shared" si="25"/>
        <v>1504255.4743963575</v>
      </c>
      <c r="AX27" s="58">
        <f t="shared" si="25"/>
        <v>1081195.4325926723</v>
      </c>
      <c r="AY27" s="58">
        <f t="shared" si="25"/>
        <v>1329012.5775060887</v>
      </c>
      <c r="AZ27" s="58">
        <f t="shared" si="25"/>
        <v>1630383.9939825123</v>
      </c>
      <c r="BA27" s="58">
        <f t="shared" si="25"/>
        <v>1478645.377351179</v>
      </c>
      <c r="BB27" s="58">
        <f t="shared" si="25"/>
        <v>750013.04517909046</v>
      </c>
      <c r="BC27" s="59">
        <f t="shared" si="25"/>
        <v>1778419.3727121167</v>
      </c>
    </row>
    <row r="28" spans="1:55" x14ac:dyDescent="0.35">
      <c r="A28" s="8" t="s">
        <v>5</v>
      </c>
      <c r="B28" s="8">
        <v>2</v>
      </c>
      <c r="C28" s="12">
        <v>62045.204747858086</v>
      </c>
      <c r="D28" s="12">
        <v>56654.640845016176</v>
      </c>
      <c r="E28" s="12">
        <v>42494.216795187996</v>
      </c>
      <c r="F28" s="12">
        <v>45467.03260057135</v>
      </c>
      <c r="G28" s="12">
        <v>80447.9913687066</v>
      </c>
      <c r="H28" s="12">
        <v>97108.475515766957</v>
      </c>
      <c r="I28" s="12">
        <v>96703.467167850307</v>
      </c>
      <c r="J28" s="12">
        <v>83753.034565910872</v>
      </c>
      <c r="K28" s="12">
        <v>65368.145109809411</v>
      </c>
      <c r="L28" s="12">
        <v>53729.916293058566</v>
      </c>
      <c r="M28" s="12">
        <v>63626.603519426964</v>
      </c>
      <c r="N28" s="12">
        <v>41461.106699265067</v>
      </c>
      <c r="O28" s="6"/>
      <c r="P28" s="51">
        <v>0.96</v>
      </c>
      <c r="Q28" s="51">
        <v>0.99</v>
      </c>
      <c r="R28" s="51">
        <v>1.01</v>
      </c>
      <c r="S28" s="51">
        <v>1.04</v>
      </c>
      <c r="T28" s="51">
        <v>1.04</v>
      </c>
      <c r="U28" s="51">
        <v>1.04</v>
      </c>
      <c r="V28" s="51">
        <v>0.99</v>
      </c>
      <c r="W28" s="51">
        <v>1</v>
      </c>
      <c r="X28" s="51">
        <v>1.04</v>
      </c>
      <c r="Y28" s="51">
        <v>0.96</v>
      </c>
      <c r="Z28" s="51">
        <v>0.98</v>
      </c>
      <c r="AA28" s="51">
        <v>0.98</v>
      </c>
      <c r="AE28" s="51">
        <f ca="1">RANDBETWEEN(96,105)/100</f>
        <v>0.99</v>
      </c>
      <c r="AF28" s="51">
        <f t="shared" ref="AF28:AP28" ca="1" si="26">RANDBETWEEN(96,105)/100</f>
        <v>0.99</v>
      </c>
      <c r="AG28" s="51">
        <f t="shared" ca="1" si="26"/>
        <v>0.97</v>
      </c>
      <c r="AH28" s="51">
        <f t="shared" ca="1" si="26"/>
        <v>1.02</v>
      </c>
      <c r="AI28" s="51">
        <f t="shared" ca="1" si="26"/>
        <v>0.99</v>
      </c>
      <c r="AJ28" s="51">
        <f t="shared" ca="1" si="26"/>
        <v>1.02</v>
      </c>
      <c r="AK28" s="51">
        <f t="shared" ca="1" si="26"/>
        <v>1.02</v>
      </c>
      <c r="AL28" s="51">
        <f t="shared" ca="1" si="26"/>
        <v>1.04</v>
      </c>
      <c r="AM28" s="51">
        <f t="shared" ca="1" si="26"/>
        <v>1.01</v>
      </c>
      <c r="AN28" s="51">
        <f t="shared" ca="1" si="26"/>
        <v>0.98</v>
      </c>
      <c r="AO28" s="51">
        <f t="shared" ca="1" si="26"/>
        <v>1.05</v>
      </c>
      <c r="AP28" s="51">
        <f t="shared" ca="1" si="26"/>
        <v>1.03</v>
      </c>
      <c r="AR28" s="54">
        <v>64630.421612352176</v>
      </c>
      <c r="AS28" s="54">
        <v>57226.909944460785</v>
      </c>
      <c r="AT28" s="54">
        <v>42073.481975433657</v>
      </c>
      <c r="AU28" s="54">
        <v>43718.300577472452</v>
      </c>
      <c r="AV28" s="54">
        <v>77353.837854525569</v>
      </c>
      <c r="AW28" s="54">
        <v>93373.534149775922</v>
      </c>
      <c r="AX28" s="54">
        <v>97680.26986651546</v>
      </c>
      <c r="AY28" s="54">
        <v>83753.034565910872</v>
      </c>
      <c r="AZ28" s="54">
        <v>62853.985682509046</v>
      </c>
      <c r="BA28" s="54">
        <v>55968.662805269341</v>
      </c>
      <c r="BB28" s="54">
        <v>64925.105632068335</v>
      </c>
      <c r="BC28" s="55">
        <v>42307.251733943944</v>
      </c>
    </row>
    <row r="29" spans="1:55" x14ac:dyDescent="0.35">
      <c r="A29" s="8" t="s">
        <v>6</v>
      </c>
      <c r="B29" s="8">
        <v>2</v>
      </c>
      <c r="C29" s="49">
        <f>C27+C28</f>
        <v>975151.86693392845</v>
      </c>
      <c r="D29" s="49">
        <f t="shared" ref="D29:N29" si="27">D27+D28</f>
        <v>594500.77157582261</v>
      </c>
      <c r="E29" s="49">
        <f t="shared" si="27"/>
        <v>643442.15902422497</v>
      </c>
      <c r="F29" s="49">
        <f t="shared" si="27"/>
        <v>1606047.2981250989</v>
      </c>
      <c r="G29" s="49">
        <f t="shared" si="27"/>
        <v>1294423.9757579265</v>
      </c>
      <c r="H29" s="49">
        <f t="shared" si="27"/>
        <v>1687801.3172405506</v>
      </c>
      <c r="I29" s="49">
        <f t="shared" si="27"/>
        <v>868216.53521391773</v>
      </c>
      <c r="J29" s="49">
        <f t="shared" si="27"/>
        <v>1142712.9613825236</v>
      </c>
      <c r="K29" s="49">
        <f t="shared" si="27"/>
        <v>1544122.6155281975</v>
      </c>
      <c r="L29" s="49">
        <f t="shared" si="27"/>
        <v>1476949.8474785341</v>
      </c>
      <c r="M29" s="49">
        <f t="shared" si="27"/>
        <v>844855.76871319104</v>
      </c>
      <c r="N29" s="49">
        <f t="shared" si="27"/>
        <v>2064443.4587591947</v>
      </c>
      <c r="O29" s="6"/>
      <c r="P29" s="48">
        <v>1.01</v>
      </c>
      <c r="Q29" s="48">
        <v>1.08</v>
      </c>
      <c r="R29" s="48">
        <v>1.1000000000000001</v>
      </c>
      <c r="S29" s="48">
        <v>1.04</v>
      </c>
      <c r="T29" s="48">
        <v>0.94</v>
      </c>
      <c r="U29" s="48">
        <v>0.99</v>
      </c>
      <c r="V29" s="48">
        <v>0.97</v>
      </c>
      <c r="W29" s="48">
        <v>0.98</v>
      </c>
      <c r="X29" s="48">
        <v>0.98</v>
      </c>
      <c r="Y29" s="48">
        <v>1.1000000000000001</v>
      </c>
      <c r="Z29" s="48">
        <v>1.04</v>
      </c>
      <c r="AA29" s="48">
        <v>0.96</v>
      </c>
      <c r="AE29" s="48">
        <f t="shared" ca="1" si="6"/>
        <v>1.05</v>
      </c>
      <c r="AF29" s="48">
        <f t="shared" ca="1" si="7"/>
        <v>0.94</v>
      </c>
      <c r="AG29" s="48">
        <f t="shared" ca="1" si="7"/>
        <v>1.04</v>
      </c>
      <c r="AH29" s="48">
        <f t="shared" ca="1" si="7"/>
        <v>1.03</v>
      </c>
      <c r="AI29" s="48">
        <f t="shared" ca="1" si="7"/>
        <v>1.02</v>
      </c>
      <c r="AJ29" s="48">
        <f t="shared" ca="1" si="7"/>
        <v>1.07</v>
      </c>
      <c r="AK29" s="48">
        <f t="shared" ca="1" si="7"/>
        <v>1</v>
      </c>
      <c r="AL29" s="48">
        <f t="shared" ca="1" si="7"/>
        <v>1.07</v>
      </c>
      <c r="AM29" s="48">
        <f t="shared" ca="1" si="7"/>
        <v>1.08</v>
      </c>
      <c r="AN29" s="48">
        <f t="shared" ca="1" si="7"/>
        <v>1</v>
      </c>
      <c r="AO29" s="48">
        <f t="shared" ca="1" si="7"/>
        <v>1.05</v>
      </c>
      <c r="AP29" s="48">
        <f t="shared" ca="1" si="7"/>
        <v>1.02</v>
      </c>
      <c r="AR29" s="58">
        <f>AR27+AR28</f>
        <v>958867.94947219524</v>
      </c>
      <c r="AS29" s="58">
        <f t="shared" ref="AS29:BC29" si="28">AS27+AS28</f>
        <v>420464.10269405466</v>
      </c>
      <c r="AT29" s="58">
        <f t="shared" si="28"/>
        <v>495350.74257794255</v>
      </c>
      <c r="AU29" s="58">
        <f t="shared" si="28"/>
        <v>1516961.2380737776</v>
      </c>
      <c r="AV29" s="58">
        <f t="shared" si="28"/>
        <v>1439510.4143346804</v>
      </c>
      <c r="AW29" s="58">
        <f t="shared" si="28"/>
        <v>1597629.0085461335</v>
      </c>
      <c r="AX29" s="58">
        <f t="shared" si="28"/>
        <v>1178875.7024591877</v>
      </c>
      <c r="AY29" s="58">
        <f t="shared" si="28"/>
        <v>1412765.6120719996</v>
      </c>
      <c r="AZ29" s="58">
        <f t="shared" si="28"/>
        <v>1693237.9796650214</v>
      </c>
      <c r="BA29" s="58">
        <f t="shared" si="28"/>
        <v>1534614.0401564483</v>
      </c>
      <c r="BB29" s="58">
        <f t="shared" si="28"/>
        <v>814938.15081115882</v>
      </c>
      <c r="BC29" s="59">
        <f t="shared" si="28"/>
        <v>1820726.6244460607</v>
      </c>
    </row>
    <row r="30" spans="1:55" x14ac:dyDescent="0.35">
      <c r="A30" s="8" t="s">
        <v>9</v>
      </c>
      <c r="B30" s="8">
        <v>2</v>
      </c>
      <c r="C30" s="12">
        <v>-18237.176834049667</v>
      </c>
      <c r="D30" s="12">
        <v>114993.29000084953</v>
      </c>
      <c r="E30" s="12">
        <v>210791.9605776183</v>
      </c>
      <c r="F30" s="12">
        <v>336698.32757410797</v>
      </c>
      <c r="G30" s="12">
        <v>1729569.9789972305</v>
      </c>
      <c r="H30" s="12">
        <v>2864913.3576120799</v>
      </c>
      <c r="I30" s="12">
        <v>2711619.2300659847</v>
      </c>
      <c r="J30" s="12">
        <v>1719135.7411131589</v>
      </c>
      <c r="K30" s="12">
        <v>171858.36931029303</v>
      </c>
      <c r="L30" s="12">
        <v>266047.63083590596</v>
      </c>
      <c r="M30" s="12">
        <v>207024.16628437027</v>
      </c>
      <c r="N30" s="12">
        <v>302367.17721352313</v>
      </c>
      <c r="O30" s="6"/>
      <c r="P30" s="48">
        <v>0.93</v>
      </c>
      <c r="Q30" s="48">
        <v>1.04</v>
      </c>
      <c r="R30" s="48">
        <v>0.95</v>
      </c>
      <c r="S30" s="48">
        <v>1.02</v>
      </c>
      <c r="T30" s="48">
        <v>0.96</v>
      </c>
      <c r="U30" s="48">
        <v>1.02</v>
      </c>
      <c r="V30" s="48">
        <v>1.1000000000000001</v>
      </c>
      <c r="W30" s="48">
        <v>0.95</v>
      </c>
      <c r="X30" s="48">
        <v>0.95</v>
      </c>
      <c r="Y30" s="48">
        <v>1.04</v>
      </c>
      <c r="Z30" s="48">
        <v>0.95</v>
      </c>
      <c r="AA30" s="48">
        <v>1.04</v>
      </c>
      <c r="AE30" s="48">
        <f t="shared" ca="1" si="6"/>
        <v>1.08</v>
      </c>
      <c r="AF30" s="48">
        <f t="shared" ca="1" si="7"/>
        <v>0.99</v>
      </c>
      <c r="AG30" s="48">
        <f t="shared" ca="1" si="7"/>
        <v>1.02</v>
      </c>
      <c r="AH30" s="48">
        <f t="shared" ca="1" si="7"/>
        <v>1.02</v>
      </c>
      <c r="AI30" s="48">
        <f t="shared" ca="1" si="7"/>
        <v>1.01</v>
      </c>
      <c r="AJ30" s="48">
        <f t="shared" ca="1" si="7"/>
        <v>1.06</v>
      </c>
      <c r="AK30" s="48">
        <f t="shared" ca="1" si="7"/>
        <v>1.0900000000000001</v>
      </c>
      <c r="AL30" s="48">
        <f t="shared" ca="1" si="7"/>
        <v>0.95</v>
      </c>
      <c r="AM30" s="48">
        <f t="shared" ca="1" si="7"/>
        <v>1.06</v>
      </c>
      <c r="AN30" s="48">
        <f t="shared" ca="1" si="7"/>
        <v>0.94</v>
      </c>
      <c r="AO30" s="48">
        <f t="shared" ca="1" si="7"/>
        <v>1.05</v>
      </c>
      <c r="AP30" s="48">
        <f t="shared" ca="1" si="7"/>
        <v>1.07</v>
      </c>
      <c r="AR30" s="54">
        <v>-19609.867563494267</v>
      </c>
      <c r="AS30" s="54">
        <v>110570.47115466301</v>
      </c>
      <c r="AT30" s="54">
        <v>221886.27429222979</v>
      </c>
      <c r="AU30" s="54">
        <v>330096.39958245878</v>
      </c>
      <c r="AV30" s="54">
        <v>1801635.3947887819</v>
      </c>
      <c r="AW30" s="54">
        <v>2808738.5858941958</v>
      </c>
      <c r="AX30" s="54">
        <v>2465108.3909690767</v>
      </c>
      <c r="AY30" s="54">
        <v>1809616.5695927988</v>
      </c>
      <c r="AZ30" s="54">
        <v>180903.54664241371</v>
      </c>
      <c r="BA30" s="54">
        <v>255815.02964990956</v>
      </c>
      <c r="BB30" s="54">
        <v>217920.17503617925</v>
      </c>
      <c r="BC30" s="55">
        <v>290737.67039761838</v>
      </c>
    </row>
    <row r="31" spans="1:55" x14ac:dyDescent="0.35">
      <c r="A31" s="9" t="s">
        <v>7</v>
      </c>
      <c r="B31" s="8">
        <v>2</v>
      </c>
      <c r="C31" s="49">
        <f>C29-C30</f>
        <v>993389.04376797809</v>
      </c>
      <c r="D31" s="49">
        <f t="shared" ref="D31:N31" si="29">D29-D30</f>
        <v>479507.48157497309</v>
      </c>
      <c r="E31" s="49">
        <f t="shared" si="29"/>
        <v>432650.19844660664</v>
      </c>
      <c r="F31" s="49">
        <f t="shared" si="29"/>
        <v>1269348.9705509909</v>
      </c>
      <c r="G31" s="49">
        <f t="shared" si="29"/>
        <v>-435146.00323930406</v>
      </c>
      <c r="H31" s="49">
        <f t="shared" si="29"/>
        <v>-1177112.0403715293</v>
      </c>
      <c r="I31" s="49">
        <f t="shared" si="29"/>
        <v>-1843402.6948520669</v>
      </c>
      <c r="J31" s="49">
        <f t="shared" si="29"/>
        <v>-576422.77973063523</v>
      </c>
      <c r="K31" s="49">
        <f t="shared" si="29"/>
        <v>1372264.2462179044</v>
      </c>
      <c r="L31" s="49">
        <f t="shared" si="29"/>
        <v>1210902.2166426282</v>
      </c>
      <c r="M31" s="49">
        <f t="shared" si="29"/>
        <v>637831.6024288208</v>
      </c>
      <c r="N31" s="49">
        <f t="shared" si="29"/>
        <v>1762076.2815456716</v>
      </c>
      <c r="P31" s="48">
        <v>0.92</v>
      </c>
      <c r="Q31" s="48">
        <v>1.07</v>
      </c>
      <c r="R31" s="48">
        <v>1</v>
      </c>
      <c r="S31" s="48">
        <v>1.01</v>
      </c>
      <c r="T31" s="48">
        <v>0.94</v>
      </c>
      <c r="U31" s="48">
        <v>1.05</v>
      </c>
      <c r="V31" s="48">
        <v>1.0900000000000001</v>
      </c>
      <c r="W31" s="48">
        <v>1.03</v>
      </c>
      <c r="X31" s="48">
        <v>0.99</v>
      </c>
      <c r="Y31" s="48">
        <v>1.04</v>
      </c>
      <c r="Z31" s="48">
        <v>1.07</v>
      </c>
      <c r="AA31" s="48">
        <v>0.94</v>
      </c>
      <c r="AE31" s="48">
        <f t="shared" ca="1" si="6"/>
        <v>1.05</v>
      </c>
      <c r="AF31" s="48">
        <f t="shared" ref="AF31:AP53" ca="1" si="30">RANDBETWEEN(93,110)/100</f>
        <v>1.06</v>
      </c>
      <c r="AG31" s="48">
        <f t="shared" ca="1" si="30"/>
        <v>1.04</v>
      </c>
      <c r="AH31" s="48">
        <f t="shared" ca="1" si="30"/>
        <v>0.99</v>
      </c>
      <c r="AI31" s="48">
        <f t="shared" ca="1" si="30"/>
        <v>1.02</v>
      </c>
      <c r="AJ31" s="48">
        <f t="shared" ca="1" si="30"/>
        <v>0.96</v>
      </c>
      <c r="AK31" s="48">
        <f t="shared" ca="1" si="30"/>
        <v>1.02</v>
      </c>
      <c r="AL31" s="48">
        <f t="shared" ca="1" si="30"/>
        <v>1.0900000000000001</v>
      </c>
      <c r="AM31" s="48">
        <f t="shared" ca="1" si="30"/>
        <v>1.02</v>
      </c>
      <c r="AN31" s="48">
        <f t="shared" ca="1" si="30"/>
        <v>1.08</v>
      </c>
      <c r="AO31" s="48">
        <f t="shared" ca="1" si="30"/>
        <v>1</v>
      </c>
      <c r="AP31" s="48">
        <f t="shared" ca="1" si="30"/>
        <v>1.1000000000000001</v>
      </c>
      <c r="AR31" s="58">
        <f>AR29-AR30</f>
        <v>978477.81703568948</v>
      </c>
      <c r="AS31" s="58">
        <f t="shared" ref="AS31:BC31" si="31">AS29-AS30</f>
        <v>309893.63153939164</v>
      </c>
      <c r="AT31" s="58">
        <f t="shared" si="31"/>
        <v>273464.46828571276</v>
      </c>
      <c r="AU31" s="58">
        <f t="shared" si="31"/>
        <v>1186864.8384913187</v>
      </c>
      <c r="AV31" s="58">
        <f t="shared" si="31"/>
        <v>-362124.98045410146</v>
      </c>
      <c r="AW31" s="58">
        <f t="shared" si="31"/>
        <v>-1211109.5773480623</v>
      </c>
      <c r="AX31" s="58">
        <f t="shared" si="31"/>
        <v>-1286232.6885098889</v>
      </c>
      <c r="AY31" s="58">
        <f t="shared" si="31"/>
        <v>-396850.95752079925</v>
      </c>
      <c r="AZ31" s="58">
        <f t="shared" si="31"/>
        <v>1512334.4330226076</v>
      </c>
      <c r="BA31" s="58">
        <f t="shared" si="31"/>
        <v>1278799.0105065387</v>
      </c>
      <c r="BB31" s="58">
        <f t="shared" si="31"/>
        <v>597017.97577497957</v>
      </c>
      <c r="BC31" s="59">
        <f t="shared" si="31"/>
        <v>1529988.9540484424</v>
      </c>
    </row>
    <row r="32" spans="1:55" x14ac:dyDescent="0.35">
      <c r="A32" s="9" t="s">
        <v>15</v>
      </c>
      <c r="B32" s="8">
        <v>3</v>
      </c>
      <c r="C32" s="12">
        <v>1980564.3841108719</v>
      </c>
      <c r="D32" s="12">
        <v>1408394.9239043207</v>
      </c>
      <c r="E32" s="12">
        <v>1549820.6458653081</v>
      </c>
      <c r="F32" s="12">
        <v>1190525.2105801606</v>
      </c>
      <c r="G32" s="12">
        <v>1514475.24789056</v>
      </c>
      <c r="H32" s="12">
        <v>2166260.6964076166</v>
      </c>
      <c r="I32" s="12">
        <v>1482633.778436844</v>
      </c>
      <c r="J32" s="12">
        <v>1253452.2819884445</v>
      </c>
      <c r="K32" s="12">
        <v>1666544.3649145118</v>
      </c>
      <c r="L32" s="12">
        <v>1496745.3661490176</v>
      </c>
      <c r="M32" s="12">
        <v>1313446.5810278654</v>
      </c>
      <c r="N32" s="12">
        <v>1438055.5307486581</v>
      </c>
      <c r="P32" s="47">
        <v>1.17</v>
      </c>
      <c r="Q32" s="47">
        <v>1.1000000000000001</v>
      </c>
      <c r="R32" s="47">
        <v>1.04</v>
      </c>
      <c r="S32" s="47">
        <v>0.95</v>
      </c>
      <c r="T32" s="47">
        <v>1.02</v>
      </c>
      <c r="U32" s="47">
        <v>1.21</v>
      </c>
      <c r="V32" s="47">
        <v>0.98</v>
      </c>
      <c r="W32" s="47">
        <v>0.86</v>
      </c>
      <c r="X32" s="47">
        <v>1.1399999999999999</v>
      </c>
      <c r="Y32" s="47">
        <v>1.03</v>
      </c>
      <c r="Z32" s="47">
        <v>0.94</v>
      </c>
      <c r="AA32" s="47">
        <v>0.94</v>
      </c>
      <c r="AE32" s="47">
        <f ca="1">RANDBETWEEN(80,120)/100</f>
        <v>1.1399999999999999</v>
      </c>
      <c r="AF32" s="47">
        <f t="shared" ref="AF32:AP32" ca="1" si="32">RANDBETWEEN(84,122)/100</f>
        <v>0.84</v>
      </c>
      <c r="AG32" s="47">
        <f t="shared" ca="1" si="32"/>
        <v>0.86</v>
      </c>
      <c r="AH32" s="47">
        <f t="shared" ca="1" si="32"/>
        <v>0.98</v>
      </c>
      <c r="AI32" s="47">
        <f t="shared" ca="1" si="32"/>
        <v>1.03</v>
      </c>
      <c r="AJ32" s="47">
        <f t="shared" ca="1" si="32"/>
        <v>1.04</v>
      </c>
      <c r="AK32" s="47">
        <f t="shared" ca="1" si="32"/>
        <v>1.17</v>
      </c>
      <c r="AL32" s="47">
        <f t="shared" ca="1" si="32"/>
        <v>1.02</v>
      </c>
      <c r="AM32" s="47">
        <f t="shared" ca="1" si="32"/>
        <v>1.22</v>
      </c>
      <c r="AN32" s="47">
        <f t="shared" ca="1" si="32"/>
        <v>1.1299999999999999</v>
      </c>
      <c r="AO32" s="47">
        <f t="shared" ca="1" si="32"/>
        <v>0.85</v>
      </c>
      <c r="AP32" s="47">
        <f t="shared" ca="1" si="32"/>
        <v>1.03</v>
      </c>
      <c r="AR32" s="54">
        <v>1692790.0718896342</v>
      </c>
      <c r="AS32" s="54">
        <v>1280359.0217312006</v>
      </c>
      <c r="AT32" s="54">
        <v>1490212.1594858731</v>
      </c>
      <c r="AU32" s="54">
        <v>1253184.4321896427</v>
      </c>
      <c r="AV32" s="54">
        <v>1484779.6547946667</v>
      </c>
      <c r="AW32" s="54">
        <v>1790298.096204642</v>
      </c>
      <c r="AX32" s="54">
        <v>1512891.6106498409</v>
      </c>
      <c r="AY32" s="54">
        <v>1457502.6534749356</v>
      </c>
      <c r="AZ32" s="54">
        <v>1461881.0218548351</v>
      </c>
      <c r="BA32" s="54">
        <v>1453150.8409213764</v>
      </c>
      <c r="BB32" s="54">
        <v>1397283.5968381548</v>
      </c>
      <c r="BC32" s="55">
        <v>1529846.3093070833</v>
      </c>
    </row>
    <row r="33" spans="1:55" x14ac:dyDescent="0.35">
      <c r="A33" s="9" t="s">
        <v>16</v>
      </c>
      <c r="B33" s="8">
        <v>3</v>
      </c>
      <c r="C33" s="12">
        <v>999855.64103914727</v>
      </c>
      <c r="D33" s="12">
        <v>897432.73440020042</v>
      </c>
      <c r="E33" s="12">
        <v>957515.44747716212</v>
      </c>
      <c r="F33" s="12">
        <v>875030.07864491723</v>
      </c>
      <c r="G33" s="12">
        <v>1142282.2244025904</v>
      </c>
      <c r="H33" s="12">
        <v>1169927.2313951442</v>
      </c>
      <c r="I33" s="12">
        <v>1012625.4760689331</v>
      </c>
      <c r="J33" s="12">
        <v>1077846.3056741469</v>
      </c>
      <c r="K33" s="12">
        <v>1213672.1838110287</v>
      </c>
      <c r="L33" s="12">
        <v>1023314.0777819534</v>
      </c>
      <c r="M33" s="12">
        <v>1127031.9474574986</v>
      </c>
      <c r="N33" s="12">
        <v>1133059.2478984632</v>
      </c>
      <c r="P33" s="51">
        <v>1.02</v>
      </c>
      <c r="Q33" s="51">
        <v>1.05</v>
      </c>
      <c r="R33" s="51">
        <v>0.99</v>
      </c>
      <c r="S33" s="51">
        <v>0.96</v>
      </c>
      <c r="T33" s="51">
        <v>1.05</v>
      </c>
      <c r="U33" s="51">
        <v>0.96</v>
      </c>
      <c r="V33" s="51">
        <v>0.96</v>
      </c>
      <c r="W33" s="51">
        <v>1.01</v>
      </c>
      <c r="X33" s="51">
        <v>0.99</v>
      </c>
      <c r="Y33" s="51">
        <v>1.01</v>
      </c>
      <c r="Z33" s="51">
        <v>1.04</v>
      </c>
      <c r="AA33" s="51">
        <v>1.04</v>
      </c>
      <c r="AE33" s="51">
        <f ca="1">RANDBETWEEN(96,105)/100</f>
        <v>0.97</v>
      </c>
      <c r="AF33" s="51">
        <f t="shared" ref="AF33:AP33" ca="1" si="33">RANDBETWEEN(96,105)/100</f>
        <v>0.96</v>
      </c>
      <c r="AG33" s="51">
        <f t="shared" ca="1" si="33"/>
        <v>1</v>
      </c>
      <c r="AH33" s="51">
        <f t="shared" ca="1" si="33"/>
        <v>0.99</v>
      </c>
      <c r="AI33" s="51">
        <f t="shared" ca="1" si="33"/>
        <v>0.96</v>
      </c>
      <c r="AJ33" s="51">
        <f t="shared" ca="1" si="33"/>
        <v>1.05</v>
      </c>
      <c r="AK33" s="51">
        <f t="shared" ca="1" si="33"/>
        <v>0.99</v>
      </c>
      <c r="AL33" s="51">
        <f t="shared" ca="1" si="33"/>
        <v>0.98</v>
      </c>
      <c r="AM33" s="51">
        <f t="shared" ca="1" si="33"/>
        <v>0.99</v>
      </c>
      <c r="AN33" s="51">
        <f t="shared" ca="1" si="33"/>
        <v>1.04</v>
      </c>
      <c r="AO33" s="51">
        <f t="shared" ca="1" si="33"/>
        <v>0.97</v>
      </c>
      <c r="AP33" s="51">
        <f t="shared" ca="1" si="33"/>
        <v>1</v>
      </c>
      <c r="AR33" s="56">
        <v>980250.62846975226</v>
      </c>
      <c r="AS33" s="56">
        <v>854697.84228590515</v>
      </c>
      <c r="AT33" s="56">
        <v>967187.32068400213</v>
      </c>
      <c r="AU33" s="56">
        <v>911489.66525512212</v>
      </c>
      <c r="AV33" s="56">
        <v>1087887.8327643718</v>
      </c>
      <c r="AW33" s="56">
        <v>1218674.1993699421</v>
      </c>
      <c r="AX33" s="56">
        <v>1054818.204238472</v>
      </c>
      <c r="AY33" s="56">
        <v>1067174.5600734127</v>
      </c>
      <c r="AZ33" s="56">
        <v>1225931.498799019</v>
      </c>
      <c r="BA33" s="56">
        <v>1013182.2552296568</v>
      </c>
      <c r="BB33" s="56">
        <v>1083684.5648629793</v>
      </c>
      <c r="BC33" s="57">
        <v>1089480.0460562145</v>
      </c>
    </row>
    <row r="34" spans="1:55" x14ac:dyDescent="0.35">
      <c r="A34" s="9" t="s">
        <v>8</v>
      </c>
      <c r="B34" s="8">
        <v>3</v>
      </c>
      <c r="C34" s="49">
        <f>SUM(C32:C33)</f>
        <v>2980420.0251500192</v>
      </c>
      <c r="D34" s="49">
        <f t="shared" ref="D34:N34" si="34">SUM(D32:D33)</f>
        <v>2305827.6583045209</v>
      </c>
      <c r="E34" s="49">
        <f t="shared" si="34"/>
        <v>2507336.09334247</v>
      </c>
      <c r="F34" s="49">
        <f t="shared" si="34"/>
        <v>2065555.2892250777</v>
      </c>
      <c r="G34" s="49">
        <f t="shared" si="34"/>
        <v>2656757.4722931506</v>
      </c>
      <c r="H34" s="49">
        <f t="shared" si="34"/>
        <v>3336187.9278027611</v>
      </c>
      <c r="I34" s="49">
        <f t="shared" si="34"/>
        <v>2495259.2545057773</v>
      </c>
      <c r="J34" s="49">
        <f t="shared" si="34"/>
        <v>2331298.5876625916</v>
      </c>
      <c r="K34" s="49">
        <f t="shared" si="34"/>
        <v>2880216.5487255407</v>
      </c>
      <c r="L34" s="49">
        <f t="shared" si="34"/>
        <v>2520059.443930971</v>
      </c>
      <c r="M34" s="49">
        <f t="shared" si="34"/>
        <v>2440478.5284853643</v>
      </c>
      <c r="N34" s="49">
        <f t="shared" si="34"/>
        <v>2571114.778647121</v>
      </c>
      <c r="P34" s="48">
        <v>0.94</v>
      </c>
      <c r="Q34" s="48">
        <v>0.93</v>
      </c>
      <c r="R34" s="48">
        <v>0.99</v>
      </c>
      <c r="S34" s="48">
        <v>1</v>
      </c>
      <c r="T34" s="48">
        <v>1.02</v>
      </c>
      <c r="U34" s="48">
        <v>1.1000000000000001</v>
      </c>
      <c r="V34" s="48">
        <v>1.04</v>
      </c>
      <c r="W34" s="48">
        <v>1.06</v>
      </c>
      <c r="X34" s="48">
        <v>0.96</v>
      </c>
      <c r="Y34" s="48">
        <v>0.99</v>
      </c>
      <c r="Z34" s="48">
        <v>1.04</v>
      </c>
      <c r="AA34" s="48">
        <v>0.96</v>
      </c>
      <c r="AE34" s="48">
        <f t="shared" ca="1" si="6"/>
        <v>1.07</v>
      </c>
      <c r="AF34" s="48">
        <f t="shared" ca="1" si="30"/>
        <v>1.01</v>
      </c>
      <c r="AG34" s="48">
        <f t="shared" ca="1" si="30"/>
        <v>0.96</v>
      </c>
      <c r="AH34" s="48">
        <f t="shared" ca="1" si="30"/>
        <v>1.04</v>
      </c>
      <c r="AI34" s="48">
        <f t="shared" ca="1" si="30"/>
        <v>1.02</v>
      </c>
      <c r="AJ34" s="48">
        <f t="shared" ca="1" si="30"/>
        <v>0.94</v>
      </c>
      <c r="AK34" s="48">
        <f t="shared" ca="1" si="30"/>
        <v>1.01</v>
      </c>
      <c r="AL34" s="48">
        <f t="shared" ca="1" si="30"/>
        <v>1.07</v>
      </c>
      <c r="AM34" s="48">
        <f t="shared" ca="1" si="30"/>
        <v>1.08</v>
      </c>
      <c r="AN34" s="48">
        <f t="shared" ca="1" si="30"/>
        <v>0.96</v>
      </c>
      <c r="AO34" s="48">
        <f t="shared" ca="1" si="30"/>
        <v>0.99</v>
      </c>
      <c r="AP34" s="48">
        <f t="shared" ca="1" si="30"/>
        <v>1.08</v>
      </c>
      <c r="AR34" s="58">
        <f>SUM(AR32:AR33)</f>
        <v>2673040.7003593864</v>
      </c>
      <c r="AS34" s="58">
        <f t="shared" ref="AS34:BC34" si="35">SUM(AS32:AS33)</f>
        <v>2135056.8640171057</v>
      </c>
      <c r="AT34" s="58">
        <f t="shared" si="35"/>
        <v>2457399.4801698751</v>
      </c>
      <c r="AU34" s="58">
        <f t="shared" si="35"/>
        <v>2164674.0974447648</v>
      </c>
      <c r="AV34" s="58">
        <f t="shared" si="35"/>
        <v>2572667.4875590382</v>
      </c>
      <c r="AW34" s="58">
        <f t="shared" si="35"/>
        <v>3008972.295574584</v>
      </c>
      <c r="AX34" s="58">
        <f t="shared" si="35"/>
        <v>2567709.8148883129</v>
      </c>
      <c r="AY34" s="58">
        <f t="shared" si="35"/>
        <v>2524677.2135483483</v>
      </c>
      <c r="AZ34" s="58">
        <f t="shared" si="35"/>
        <v>2687812.5206538541</v>
      </c>
      <c r="BA34" s="58">
        <f t="shared" si="35"/>
        <v>2466333.0961510334</v>
      </c>
      <c r="BB34" s="58">
        <f t="shared" si="35"/>
        <v>2480968.1617011344</v>
      </c>
      <c r="BC34" s="59">
        <f t="shared" si="35"/>
        <v>2619326.3553632977</v>
      </c>
    </row>
    <row r="35" spans="1:55" x14ac:dyDescent="0.35">
      <c r="A35" s="9" t="s">
        <v>17</v>
      </c>
      <c r="B35" s="8">
        <v>3</v>
      </c>
      <c r="C35" s="12">
        <v>338611.86975438386</v>
      </c>
      <c r="D35" s="12">
        <v>298957.24718557927</v>
      </c>
      <c r="E35" s="12">
        <v>291061.4092637081</v>
      </c>
      <c r="F35" s="12">
        <v>271233.14687945956</v>
      </c>
      <c r="G35" s="12">
        <v>416999.63048584101</v>
      </c>
      <c r="H35" s="12">
        <v>549786.34450240247</v>
      </c>
      <c r="I35" s="12">
        <v>504592.78392576345</v>
      </c>
      <c r="J35" s="12">
        <v>420628.32227594871</v>
      </c>
      <c r="K35" s="12">
        <v>310091.45082303975</v>
      </c>
      <c r="L35" s="12">
        <v>293524.499912197</v>
      </c>
      <c r="M35" s="12">
        <v>376365.97013903502</v>
      </c>
      <c r="N35" s="12">
        <v>385731.93689795601</v>
      </c>
      <c r="P35" s="51">
        <v>0.98</v>
      </c>
      <c r="Q35" s="51">
        <v>0.99</v>
      </c>
      <c r="R35" s="51">
        <v>1.03</v>
      </c>
      <c r="S35" s="51">
        <v>1.04</v>
      </c>
      <c r="T35" s="51">
        <v>0.98</v>
      </c>
      <c r="U35" s="51">
        <v>1.01</v>
      </c>
      <c r="V35" s="51">
        <v>1.02</v>
      </c>
      <c r="W35" s="51">
        <v>1.02</v>
      </c>
      <c r="X35" s="51">
        <v>0.97</v>
      </c>
      <c r="Y35" s="51">
        <v>1.02</v>
      </c>
      <c r="Z35" s="51">
        <v>1.02</v>
      </c>
      <c r="AA35" s="51">
        <v>1</v>
      </c>
      <c r="AE35" s="51">
        <f ca="1">RANDBETWEEN(96,105)/100</f>
        <v>0.97</v>
      </c>
      <c r="AF35" s="51">
        <f t="shared" ref="AF35:AP36" ca="1" si="36">RANDBETWEEN(96,105)/100</f>
        <v>0.98</v>
      </c>
      <c r="AG35" s="51">
        <f t="shared" ca="1" si="36"/>
        <v>1.03</v>
      </c>
      <c r="AH35" s="51">
        <f t="shared" ca="1" si="36"/>
        <v>0.98</v>
      </c>
      <c r="AI35" s="51">
        <f t="shared" ca="1" si="36"/>
        <v>1.01</v>
      </c>
      <c r="AJ35" s="51">
        <f t="shared" ca="1" si="36"/>
        <v>1.01</v>
      </c>
      <c r="AK35" s="51">
        <f t="shared" ca="1" si="36"/>
        <v>1.05</v>
      </c>
      <c r="AL35" s="51">
        <f t="shared" ca="1" si="36"/>
        <v>0.99</v>
      </c>
      <c r="AM35" s="51">
        <f t="shared" ca="1" si="36"/>
        <v>0.99</v>
      </c>
      <c r="AN35" s="51">
        <f t="shared" ca="1" si="36"/>
        <v>1.04</v>
      </c>
      <c r="AO35" s="51">
        <f t="shared" ca="1" si="36"/>
        <v>0.97</v>
      </c>
      <c r="AP35" s="51">
        <f t="shared" ca="1" si="36"/>
        <v>1.02</v>
      </c>
      <c r="AR35" s="56">
        <v>345522.31607590191</v>
      </c>
      <c r="AS35" s="56">
        <v>301977.017359171</v>
      </c>
      <c r="AT35" s="56">
        <v>282583.89248903701</v>
      </c>
      <c r="AU35" s="56">
        <v>260801.10276871108</v>
      </c>
      <c r="AV35" s="56">
        <v>425509.82702636841</v>
      </c>
      <c r="AW35" s="56">
        <v>544342.91534891329</v>
      </c>
      <c r="AX35" s="56">
        <v>494698.8077703563</v>
      </c>
      <c r="AY35" s="56">
        <v>412380.70811367518</v>
      </c>
      <c r="AZ35" s="56">
        <v>319681.90806498943</v>
      </c>
      <c r="BA35" s="56">
        <v>287769.11756097747</v>
      </c>
      <c r="BB35" s="56">
        <v>368986.24523434805</v>
      </c>
      <c r="BC35" s="57">
        <v>385731.93689795601</v>
      </c>
    </row>
    <row r="36" spans="1:55" x14ac:dyDescent="0.35">
      <c r="A36" s="9" t="s">
        <v>18</v>
      </c>
      <c r="B36" s="8">
        <v>3</v>
      </c>
      <c r="C36" s="12">
        <v>483530.52816283633</v>
      </c>
      <c r="D36" s="12">
        <v>441494.35126750136</v>
      </c>
      <c r="E36" s="12">
        <v>448368.98171070591</v>
      </c>
      <c r="F36" s="12">
        <v>534525.1156181799</v>
      </c>
      <c r="G36" s="12">
        <v>601640.71492806892</v>
      </c>
      <c r="H36" s="12">
        <v>582564.0315107432</v>
      </c>
      <c r="I36" s="12">
        <v>514450.57524713135</v>
      </c>
      <c r="J36" s="12">
        <v>554824.27522495191</v>
      </c>
      <c r="K36" s="12">
        <v>611816.54544621846</v>
      </c>
      <c r="L36" s="12">
        <v>553332.58865562489</v>
      </c>
      <c r="M36" s="12">
        <v>548143.72620310506</v>
      </c>
      <c r="N36" s="12">
        <v>533515.82692980627</v>
      </c>
      <c r="P36" s="51">
        <v>0.99</v>
      </c>
      <c r="Q36" s="51">
        <v>0.99</v>
      </c>
      <c r="R36" s="51">
        <v>0.97</v>
      </c>
      <c r="S36" s="51">
        <v>0.97</v>
      </c>
      <c r="T36" s="51">
        <v>1.03</v>
      </c>
      <c r="U36" s="51">
        <v>1.03</v>
      </c>
      <c r="V36" s="51">
        <v>1.03</v>
      </c>
      <c r="W36" s="51">
        <v>1.01</v>
      </c>
      <c r="X36" s="51">
        <v>0.98</v>
      </c>
      <c r="Y36" s="51">
        <v>0.98</v>
      </c>
      <c r="Z36" s="51">
        <v>1.01</v>
      </c>
      <c r="AA36" s="51">
        <v>1.01</v>
      </c>
      <c r="AE36" s="51">
        <f ca="1">RANDBETWEEN(96,105)/100</f>
        <v>0.99</v>
      </c>
      <c r="AF36" s="51">
        <f t="shared" ca="1" si="36"/>
        <v>1.01</v>
      </c>
      <c r="AG36" s="51">
        <f t="shared" ca="1" si="36"/>
        <v>0.98</v>
      </c>
      <c r="AH36" s="51">
        <f t="shared" ca="1" si="36"/>
        <v>0.96</v>
      </c>
      <c r="AI36" s="51">
        <f t="shared" ca="1" si="36"/>
        <v>0.98</v>
      </c>
      <c r="AJ36" s="51">
        <f t="shared" ca="1" si="36"/>
        <v>1.01</v>
      </c>
      <c r="AK36" s="51">
        <f t="shared" ca="1" si="36"/>
        <v>1.05</v>
      </c>
      <c r="AL36" s="51">
        <f t="shared" ca="1" si="36"/>
        <v>1.03</v>
      </c>
      <c r="AM36" s="51">
        <f t="shared" ca="1" si="36"/>
        <v>1.03</v>
      </c>
      <c r="AN36" s="51">
        <f t="shared" ca="1" si="36"/>
        <v>1.01</v>
      </c>
      <c r="AO36" s="51">
        <f t="shared" ca="1" si="36"/>
        <v>0.97</v>
      </c>
      <c r="AP36" s="51">
        <f t="shared" ca="1" si="36"/>
        <v>1.04</v>
      </c>
      <c r="AR36" s="54">
        <v>488414.6749119559</v>
      </c>
      <c r="AS36" s="54">
        <v>445953.89016919333</v>
      </c>
      <c r="AT36" s="54">
        <v>462236.06361928442</v>
      </c>
      <c r="AU36" s="54">
        <v>551056.82022492774</v>
      </c>
      <c r="AV36" s="54">
        <v>584117.19895929017</v>
      </c>
      <c r="AW36" s="54">
        <v>565596.14709780889</v>
      </c>
      <c r="AX36" s="54">
        <v>499466.57790983625</v>
      </c>
      <c r="AY36" s="54">
        <v>549330.96556925937</v>
      </c>
      <c r="AZ36" s="54">
        <v>624302.59739410051</v>
      </c>
      <c r="BA36" s="54">
        <v>564625.09046492341</v>
      </c>
      <c r="BB36" s="54">
        <v>542716.56059713371</v>
      </c>
      <c r="BC36" s="55">
        <v>528233.49200970912</v>
      </c>
    </row>
    <row r="37" spans="1:55" x14ac:dyDescent="0.35">
      <c r="A37" s="9" t="s">
        <v>10</v>
      </c>
      <c r="B37" s="8">
        <v>3</v>
      </c>
      <c r="C37" s="49">
        <f>C34-(C35+C36)</f>
        <v>2158277.6272327993</v>
      </c>
      <c r="D37" s="49">
        <f>D34-(D35+D36)</f>
        <v>1565376.0598514401</v>
      </c>
      <c r="E37" s="49">
        <f t="shared" ref="E37:N37" si="37">E34-(E35+E36)</f>
        <v>1767905.7023680559</v>
      </c>
      <c r="F37" s="49">
        <f t="shared" si="37"/>
        <v>1259797.0267274382</v>
      </c>
      <c r="G37" s="49">
        <f t="shared" si="37"/>
        <v>1638117.1268792406</v>
      </c>
      <c r="H37" s="49">
        <f t="shared" si="37"/>
        <v>2203837.5517896153</v>
      </c>
      <c r="I37" s="49">
        <f t="shared" si="37"/>
        <v>1476215.8953328824</v>
      </c>
      <c r="J37" s="49">
        <f t="shared" si="37"/>
        <v>1355845.9901616909</v>
      </c>
      <c r="K37" s="49">
        <f t="shared" si="37"/>
        <v>1958308.5524562825</v>
      </c>
      <c r="L37" s="49">
        <f t="shared" si="37"/>
        <v>1673202.3553631492</v>
      </c>
      <c r="M37" s="49">
        <f t="shared" si="37"/>
        <v>1515968.8321432243</v>
      </c>
      <c r="N37" s="49">
        <f t="shared" si="37"/>
        <v>1651867.0148193587</v>
      </c>
      <c r="P37" s="48">
        <v>0.99</v>
      </c>
      <c r="Q37" s="48">
        <v>0.99</v>
      </c>
      <c r="R37" s="48">
        <v>1.02</v>
      </c>
      <c r="S37" s="48">
        <v>0.96</v>
      </c>
      <c r="T37" s="48">
        <v>1.04</v>
      </c>
      <c r="U37" s="48">
        <v>1.0900000000000001</v>
      </c>
      <c r="V37" s="48">
        <v>1</v>
      </c>
      <c r="W37" s="48">
        <v>0.98</v>
      </c>
      <c r="X37" s="48">
        <v>1.02</v>
      </c>
      <c r="Y37" s="48">
        <v>1.05</v>
      </c>
      <c r="Z37" s="48">
        <v>0.99</v>
      </c>
      <c r="AA37" s="48">
        <v>0.95</v>
      </c>
      <c r="AE37" s="48">
        <f t="shared" ca="1" si="6"/>
        <v>0.98</v>
      </c>
      <c r="AF37" s="48">
        <f t="shared" ca="1" si="30"/>
        <v>1.1000000000000001</v>
      </c>
      <c r="AG37" s="48">
        <f t="shared" ca="1" si="30"/>
        <v>1.04</v>
      </c>
      <c r="AH37" s="48">
        <f t="shared" ca="1" si="30"/>
        <v>0.99</v>
      </c>
      <c r="AI37" s="48">
        <f t="shared" ca="1" si="30"/>
        <v>1.1000000000000001</v>
      </c>
      <c r="AJ37" s="48">
        <f t="shared" ca="1" si="30"/>
        <v>0.95</v>
      </c>
      <c r="AK37" s="48">
        <f t="shared" ca="1" si="30"/>
        <v>0.94</v>
      </c>
      <c r="AL37" s="48">
        <f t="shared" ca="1" si="30"/>
        <v>0.97</v>
      </c>
      <c r="AM37" s="48">
        <f t="shared" ca="1" si="30"/>
        <v>1</v>
      </c>
      <c r="AN37" s="48">
        <f t="shared" ca="1" si="30"/>
        <v>1.03</v>
      </c>
      <c r="AO37" s="48">
        <f t="shared" ca="1" si="30"/>
        <v>0.93</v>
      </c>
      <c r="AP37" s="48">
        <f t="shared" ca="1" si="30"/>
        <v>1.02</v>
      </c>
      <c r="AR37" s="58">
        <f>AR34-(AR35+AR36)</f>
        <v>1839103.7093715286</v>
      </c>
      <c r="AS37" s="58">
        <f>AS34-(AS35+AS36)</f>
        <v>1387125.9564887413</v>
      </c>
      <c r="AT37" s="58">
        <f t="shared" ref="AT37:BC37" si="38">AT34-(AT35+AT36)</f>
        <v>1712579.5240615536</v>
      </c>
      <c r="AU37" s="58">
        <f t="shared" si="38"/>
        <v>1352816.174451126</v>
      </c>
      <c r="AV37" s="58">
        <f t="shared" si="38"/>
        <v>1563040.4615733796</v>
      </c>
      <c r="AW37" s="58">
        <f t="shared" si="38"/>
        <v>1899033.2331278617</v>
      </c>
      <c r="AX37" s="58">
        <f t="shared" si="38"/>
        <v>1573544.4292081203</v>
      </c>
      <c r="AY37" s="58">
        <f t="shared" si="38"/>
        <v>1562965.5398654137</v>
      </c>
      <c r="AZ37" s="58">
        <f t="shared" si="38"/>
        <v>1743828.0151947641</v>
      </c>
      <c r="BA37" s="58">
        <f t="shared" si="38"/>
        <v>1613938.8881251325</v>
      </c>
      <c r="BB37" s="58">
        <f t="shared" si="38"/>
        <v>1569265.3558696527</v>
      </c>
      <c r="BC37" s="59">
        <f t="shared" si="38"/>
        <v>1705360.9264556326</v>
      </c>
    </row>
    <row r="38" spans="1:55" x14ac:dyDescent="0.35">
      <c r="A38" s="9" t="s">
        <v>0</v>
      </c>
      <c r="B38" s="8">
        <v>3</v>
      </c>
      <c r="C38" s="12">
        <v>370304.94218365976</v>
      </c>
      <c r="D38" s="12">
        <v>293455.49669423344</v>
      </c>
      <c r="E38" s="12">
        <v>321558.07134343067</v>
      </c>
      <c r="F38" s="12">
        <v>363677.07032086444</v>
      </c>
      <c r="G38" s="12">
        <v>363501.6891980776</v>
      </c>
      <c r="H38" s="12">
        <v>261747.08797874421</v>
      </c>
      <c r="I38" s="12">
        <v>266439.84580549254</v>
      </c>
      <c r="J38" s="12">
        <v>421309.78117727709</v>
      </c>
      <c r="K38" s="12">
        <v>334458.4486702471</v>
      </c>
      <c r="L38" s="12">
        <v>372978.08359860536</v>
      </c>
      <c r="M38" s="12">
        <v>397038.8176092307</v>
      </c>
      <c r="N38" s="12">
        <v>408289.76003107976</v>
      </c>
      <c r="P38" s="47">
        <v>0.95</v>
      </c>
      <c r="Q38" s="47">
        <v>0.94</v>
      </c>
      <c r="R38" s="47">
        <v>0.96</v>
      </c>
      <c r="S38" s="47">
        <v>0.99</v>
      </c>
      <c r="T38" s="47">
        <v>1</v>
      </c>
      <c r="U38" s="47">
        <v>0.89</v>
      </c>
      <c r="V38" s="47">
        <v>0.91</v>
      </c>
      <c r="W38" s="47">
        <v>1.08</v>
      </c>
      <c r="X38" s="47">
        <v>0.99</v>
      </c>
      <c r="Y38" s="47">
        <v>1.1299999999999999</v>
      </c>
      <c r="Z38" s="47">
        <v>1.22</v>
      </c>
      <c r="AA38" s="47">
        <v>1.04</v>
      </c>
      <c r="AE38" s="47">
        <f ca="1">RANDBETWEEN(80,120)/100</f>
        <v>0.9</v>
      </c>
      <c r="AF38" s="47">
        <f t="shared" ref="AF38:AP38" ca="1" si="39">RANDBETWEEN(84,122)/100</f>
        <v>1.1599999999999999</v>
      </c>
      <c r="AG38" s="47">
        <f t="shared" ca="1" si="39"/>
        <v>1.1100000000000001</v>
      </c>
      <c r="AH38" s="47">
        <f t="shared" ca="1" si="39"/>
        <v>0.96</v>
      </c>
      <c r="AI38" s="47">
        <f t="shared" ca="1" si="39"/>
        <v>0.86</v>
      </c>
      <c r="AJ38" s="47">
        <f t="shared" ca="1" si="39"/>
        <v>1.17</v>
      </c>
      <c r="AK38" s="47">
        <f t="shared" ca="1" si="39"/>
        <v>0.94</v>
      </c>
      <c r="AL38" s="47">
        <f t="shared" ca="1" si="39"/>
        <v>0.96</v>
      </c>
      <c r="AM38" s="47">
        <f t="shared" ca="1" si="39"/>
        <v>1.03</v>
      </c>
      <c r="AN38" s="47">
        <f t="shared" ca="1" si="39"/>
        <v>0.99</v>
      </c>
      <c r="AO38" s="47">
        <f t="shared" ca="1" si="39"/>
        <v>1.1599999999999999</v>
      </c>
      <c r="AP38" s="47">
        <f t="shared" ca="1" si="39"/>
        <v>1.0900000000000001</v>
      </c>
      <c r="AR38" s="54">
        <v>389794.67598279979</v>
      </c>
      <c r="AS38" s="54">
        <v>312186.69861088664</v>
      </c>
      <c r="AT38" s="54">
        <v>334956.32431607362</v>
      </c>
      <c r="AU38" s="54">
        <v>367350.57608168124</v>
      </c>
      <c r="AV38" s="54">
        <v>363501.6891980776</v>
      </c>
      <c r="AW38" s="54">
        <v>294097.85166151036</v>
      </c>
      <c r="AX38" s="54">
        <v>292791.03934669506</v>
      </c>
      <c r="AY38" s="54">
        <v>390101.64923821948</v>
      </c>
      <c r="AZ38" s="54">
        <v>337836.81683863344</v>
      </c>
      <c r="BA38" s="54">
        <v>330069.10052973928</v>
      </c>
      <c r="BB38" s="54">
        <v>325441.65377805795</v>
      </c>
      <c r="BC38" s="55">
        <v>392586.30772219208</v>
      </c>
    </row>
    <row r="39" spans="1:55" x14ac:dyDescent="0.35">
      <c r="A39" s="9" t="s">
        <v>1</v>
      </c>
      <c r="B39" s="8">
        <v>3</v>
      </c>
      <c r="C39" s="12">
        <v>422459.5107309224</v>
      </c>
      <c r="D39" s="12">
        <v>371031.57705321501</v>
      </c>
      <c r="E39" s="12">
        <v>361081.78093802417</v>
      </c>
      <c r="F39" s="12">
        <v>375381.10019619152</v>
      </c>
      <c r="G39" s="12">
        <v>415224.88268923614</v>
      </c>
      <c r="H39" s="12">
        <v>472491.41934313229</v>
      </c>
      <c r="I39" s="12">
        <v>471398.51125369011</v>
      </c>
      <c r="J39" s="12">
        <v>423863.05744669354</v>
      </c>
      <c r="K39" s="12">
        <v>428835.19569400774</v>
      </c>
      <c r="L39" s="12">
        <v>383766.09176442237</v>
      </c>
      <c r="M39" s="12">
        <v>501972.07034926908</v>
      </c>
      <c r="N39" s="12">
        <v>523549.48537496402</v>
      </c>
      <c r="P39" s="48">
        <v>0.9</v>
      </c>
      <c r="Q39" s="48">
        <v>0.99</v>
      </c>
      <c r="R39" s="48">
        <v>0.97</v>
      </c>
      <c r="S39" s="48">
        <v>1.02</v>
      </c>
      <c r="T39" s="48">
        <v>1.0900000000000001</v>
      </c>
      <c r="U39" s="48">
        <v>1.08</v>
      </c>
      <c r="V39" s="48">
        <v>1</v>
      </c>
      <c r="W39" s="48">
        <v>1.06</v>
      </c>
      <c r="X39" s="48">
        <v>0.96</v>
      </c>
      <c r="Y39" s="48">
        <v>0.96</v>
      </c>
      <c r="Z39" s="48">
        <v>1.04</v>
      </c>
      <c r="AA39" s="48">
        <v>0.99</v>
      </c>
      <c r="AE39" s="48">
        <f t="shared" ca="1" si="6"/>
        <v>0.92</v>
      </c>
      <c r="AF39" s="48">
        <f t="shared" ca="1" si="30"/>
        <v>1.01</v>
      </c>
      <c r="AG39" s="48">
        <f t="shared" ca="1" si="30"/>
        <v>1.04</v>
      </c>
      <c r="AH39" s="48">
        <f t="shared" ca="1" si="30"/>
        <v>0.99</v>
      </c>
      <c r="AI39" s="48">
        <f t="shared" ca="1" si="30"/>
        <v>0.97</v>
      </c>
      <c r="AJ39" s="48">
        <f t="shared" ca="1" si="30"/>
        <v>1.01</v>
      </c>
      <c r="AK39" s="48">
        <f t="shared" ca="1" si="30"/>
        <v>1.0900000000000001</v>
      </c>
      <c r="AL39" s="48">
        <f t="shared" ca="1" si="30"/>
        <v>1.07</v>
      </c>
      <c r="AM39" s="48">
        <f t="shared" ca="1" si="30"/>
        <v>0.99</v>
      </c>
      <c r="AN39" s="48">
        <f t="shared" ca="1" si="30"/>
        <v>1.05</v>
      </c>
      <c r="AO39" s="48">
        <f t="shared" ca="1" si="30"/>
        <v>1.07</v>
      </c>
      <c r="AP39" s="48">
        <f t="shared" ca="1" si="30"/>
        <v>0.95</v>
      </c>
      <c r="AR39" s="56">
        <v>469399.45636769157</v>
      </c>
      <c r="AS39" s="56">
        <v>374779.37076082325</v>
      </c>
      <c r="AT39" s="56">
        <v>372249.258698994</v>
      </c>
      <c r="AU39" s="56">
        <v>368020.68646685441</v>
      </c>
      <c r="AV39" s="56">
        <v>380940.25934792304</v>
      </c>
      <c r="AW39" s="56">
        <v>437492.0549473447</v>
      </c>
      <c r="AX39" s="56">
        <v>471398.51125369011</v>
      </c>
      <c r="AY39" s="56">
        <v>399870.80891197501</v>
      </c>
      <c r="AZ39" s="56">
        <v>446703.32884792477</v>
      </c>
      <c r="BA39" s="56">
        <v>399756.34558793996</v>
      </c>
      <c r="BB39" s="56">
        <v>482665.45225891256</v>
      </c>
      <c r="BC39" s="57">
        <v>528837.86401511519</v>
      </c>
    </row>
    <row r="40" spans="1:55" x14ac:dyDescent="0.35">
      <c r="A40" s="9" t="s">
        <v>2</v>
      </c>
      <c r="B40" s="8">
        <v>3</v>
      </c>
      <c r="C40" s="12">
        <v>151049.92026118722</v>
      </c>
      <c r="D40" s="12">
        <v>146110.17431826418</v>
      </c>
      <c r="E40" s="12">
        <v>134975.70683603091</v>
      </c>
      <c r="F40" s="12">
        <v>93986.794193924521</v>
      </c>
      <c r="G40" s="12">
        <v>116047.37407970936</v>
      </c>
      <c r="H40" s="12">
        <v>110895.07761460995</v>
      </c>
      <c r="I40" s="12">
        <v>137550.67681169629</v>
      </c>
      <c r="J40" s="12">
        <v>123113.30201793213</v>
      </c>
      <c r="K40" s="12">
        <v>91898.311297523498</v>
      </c>
      <c r="L40" s="12">
        <v>108070.63499592817</v>
      </c>
      <c r="M40" s="12">
        <v>112690.78694339571</v>
      </c>
      <c r="N40" s="12">
        <v>140659.58598511468</v>
      </c>
      <c r="P40" s="47">
        <v>1.17</v>
      </c>
      <c r="Q40" s="47">
        <v>1.19</v>
      </c>
      <c r="R40" s="47">
        <v>1.05</v>
      </c>
      <c r="S40" s="47">
        <v>0.87</v>
      </c>
      <c r="T40" s="47">
        <v>1.1299999999999999</v>
      </c>
      <c r="U40" s="47">
        <v>0.9</v>
      </c>
      <c r="V40" s="47">
        <v>1.21</v>
      </c>
      <c r="W40" s="47">
        <v>1.1599999999999999</v>
      </c>
      <c r="X40" s="47">
        <v>0.91</v>
      </c>
      <c r="Y40" s="47">
        <v>0.92</v>
      </c>
      <c r="Z40" s="47">
        <v>0.88</v>
      </c>
      <c r="AA40" s="47">
        <v>1.01</v>
      </c>
      <c r="AE40" s="47">
        <f ca="1">RANDBETWEEN(80,120)/100</f>
        <v>0.8</v>
      </c>
      <c r="AF40" s="47">
        <f t="shared" ref="AF40:AP40" ca="1" si="40">RANDBETWEEN(84,122)/100</f>
        <v>1.0900000000000001</v>
      </c>
      <c r="AG40" s="47">
        <f t="shared" ca="1" si="40"/>
        <v>0.95</v>
      </c>
      <c r="AH40" s="47">
        <f t="shared" ca="1" si="40"/>
        <v>1.19</v>
      </c>
      <c r="AI40" s="47">
        <f t="shared" ca="1" si="40"/>
        <v>0.95</v>
      </c>
      <c r="AJ40" s="47">
        <f t="shared" ca="1" si="40"/>
        <v>0.95</v>
      </c>
      <c r="AK40" s="47">
        <f t="shared" ca="1" si="40"/>
        <v>1.05</v>
      </c>
      <c r="AL40" s="47">
        <f t="shared" ca="1" si="40"/>
        <v>1.1000000000000001</v>
      </c>
      <c r="AM40" s="47">
        <f t="shared" ca="1" si="40"/>
        <v>1.07</v>
      </c>
      <c r="AN40" s="47">
        <f t="shared" ca="1" si="40"/>
        <v>1.05</v>
      </c>
      <c r="AO40" s="47">
        <f t="shared" ca="1" si="40"/>
        <v>0.87</v>
      </c>
      <c r="AP40" s="47">
        <f t="shared" ca="1" si="40"/>
        <v>1.1200000000000001</v>
      </c>
      <c r="AR40" s="54">
        <v>129102.49594973268</v>
      </c>
      <c r="AS40" s="54">
        <v>122781.6590909783</v>
      </c>
      <c r="AT40" s="54">
        <v>128548.29222479132</v>
      </c>
      <c r="AU40" s="54">
        <v>108030.79792405118</v>
      </c>
      <c r="AV40" s="54">
        <v>102696.79122098174</v>
      </c>
      <c r="AW40" s="54">
        <v>123216.75290512216</v>
      </c>
      <c r="AX40" s="54">
        <v>113678.24529892256</v>
      </c>
      <c r="AY40" s="54">
        <v>106132.15691201047</v>
      </c>
      <c r="AZ40" s="54">
        <v>100987.15527200385</v>
      </c>
      <c r="BA40" s="54">
        <v>117468.08151731321</v>
      </c>
      <c r="BB40" s="54">
        <v>128057.71243567695</v>
      </c>
      <c r="BC40" s="55">
        <v>139266.91681694522</v>
      </c>
    </row>
    <row r="41" spans="1:55" x14ac:dyDescent="0.35">
      <c r="A41" s="9" t="s">
        <v>3</v>
      </c>
      <c r="B41" s="8">
        <v>3</v>
      </c>
      <c r="C41" s="12">
        <v>30788.5410797761</v>
      </c>
      <c r="D41" s="12">
        <v>16155.814947510506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P41" s="48">
        <v>1.07</v>
      </c>
      <c r="Q41" s="48">
        <v>1.03</v>
      </c>
      <c r="R41" s="48">
        <v>1.03</v>
      </c>
      <c r="S41" s="48">
        <v>1.02</v>
      </c>
      <c r="T41" s="48">
        <v>0.99</v>
      </c>
      <c r="U41" s="48">
        <v>0.98</v>
      </c>
      <c r="V41" s="48">
        <v>0.93</v>
      </c>
      <c r="W41" s="48">
        <v>1.06</v>
      </c>
      <c r="X41" s="48">
        <v>1.04</v>
      </c>
      <c r="Y41" s="48">
        <v>1.04</v>
      </c>
      <c r="Z41" s="48">
        <v>1.07</v>
      </c>
      <c r="AA41" s="48">
        <v>1.07</v>
      </c>
      <c r="AE41" s="48">
        <f t="shared" ca="1" si="6"/>
        <v>1.02</v>
      </c>
      <c r="AF41" s="48">
        <f t="shared" ca="1" si="30"/>
        <v>1.04</v>
      </c>
      <c r="AG41" s="48">
        <f t="shared" ca="1" si="30"/>
        <v>1</v>
      </c>
      <c r="AH41" s="48">
        <f t="shared" ca="1" si="30"/>
        <v>1.07</v>
      </c>
      <c r="AI41" s="48">
        <f t="shared" ca="1" si="30"/>
        <v>1.04</v>
      </c>
      <c r="AJ41" s="48">
        <f t="shared" ca="1" si="30"/>
        <v>1.0900000000000001</v>
      </c>
      <c r="AK41" s="48">
        <f t="shared" ca="1" si="30"/>
        <v>0.94</v>
      </c>
      <c r="AL41" s="48">
        <f t="shared" ca="1" si="30"/>
        <v>0.94</v>
      </c>
      <c r="AM41" s="48">
        <f t="shared" ca="1" si="30"/>
        <v>1.1000000000000001</v>
      </c>
      <c r="AN41" s="48">
        <f t="shared" ca="1" si="30"/>
        <v>1.01</v>
      </c>
      <c r="AO41" s="48">
        <f t="shared" ca="1" si="30"/>
        <v>1.04</v>
      </c>
      <c r="AP41" s="48">
        <f t="shared" ca="1" si="30"/>
        <v>1.01</v>
      </c>
      <c r="AR41" s="56">
        <v>28774.337457734669</v>
      </c>
      <c r="AS41" s="56">
        <v>15685.257230592724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7">
        <v>0</v>
      </c>
    </row>
    <row r="42" spans="1:55" x14ac:dyDescent="0.35">
      <c r="A42" s="9" t="s">
        <v>4</v>
      </c>
      <c r="B42" s="8">
        <v>3</v>
      </c>
      <c r="C42" s="49">
        <f>C37-SUM(C38:C41)</f>
        <v>1183674.7129772538</v>
      </c>
      <c r="D42" s="49">
        <f t="shared" ref="D42:N42" si="41">D37-SUM(D38:D41)</f>
        <v>738622.99683821702</v>
      </c>
      <c r="E42" s="49">
        <f t="shared" si="41"/>
        <v>950290.14325057017</v>
      </c>
      <c r="F42" s="49">
        <f t="shared" si="41"/>
        <v>426752.06201645767</v>
      </c>
      <c r="G42" s="49">
        <f t="shared" si="41"/>
        <v>743343.18091221747</v>
      </c>
      <c r="H42" s="49">
        <f t="shared" si="41"/>
        <v>1358703.9668531287</v>
      </c>
      <c r="I42" s="49">
        <f t="shared" si="41"/>
        <v>600826.86146200355</v>
      </c>
      <c r="J42" s="49">
        <f t="shared" si="41"/>
        <v>387559.84951978805</v>
      </c>
      <c r="K42" s="49">
        <f t="shared" si="41"/>
        <v>1103116.5967945042</v>
      </c>
      <c r="L42" s="49">
        <f t="shared" si="41"/>
        <v>808387.54500419332</v>
      </c>
      <c r="M42" s="49">
        <f t="shared" si="41"/>
        <v>504267.15724132874</v>
      </c>
      <c r="N42" s="49">
        <f t="shared" si="41"/>
        <v>579368.18342820019</v>
      </c>
      <c r="P42" s="48">
        <v>1.01</v>
      </c>
      <c r="Q42" s="48">
        <v>1.08</v>
      </c>
      <c r="R42" s="48">
        <v>1.1000000000000001</v>
      </c>
      <c r="S42" s="48">
        <v>1.04</v>
      </c>
      <c r="T42" s="48">
        <v>0.94</v>
      </c>
      <c r="U42" s="48">
        <v>0.99</v>
      </c>
      <c r="V42" s="48">
        <v>0.97</v>
      </c>
      <c r="W42" s="48">
        <v>0.98</v>
      </c>
      <c r="X42" s="48">
        <v>0.98</v>
      </c>
      <c r="Y42" s="48">
        <v>1.1000000000000001</v>
      </c>
      <c r="Z42" s="48">
        <v>1.04</v>
      </c>
      <c r="AA42" s="48">
        <v>0.96</v>
      </c>
      <c r="AE42" s="48">
        <f t="shared" ca="1" si="6"/>
        <v>1.01</v>
      </c>
      <c r="AF42" s="48">
        <f t="shared" ca="1" si="30"/>
        <v>0.94</v>
      </c>
      <c r="AG42" s="48">
        <f t="shared" ca="1" si="30"/>
        <v>1.1000000000000001</v>
      </c>
      <c r="AH42" s="48">
        <f t="shared" ca="1" si="30"/>
        <v>1.03</v>
      </c>
      <c r="AI42" s="48">
        <f t="shared" ca="1" si="30"/>
        <v>0.96</v>
      </c>
      <c r="AJ42" s="48">
        <f t="shared" ca="1" si="30"/>
        <v>0.97</v>
      </c>
      <c r="AK42" s="48">
        <f t="shared" ca="1" si="30"/>
        <v>1.06</v>
      </c>
      <c r="AL42" s="48">
        <f t="shared" ca="1" si="30"/>
        <v>0.93</v>
      </c>
      <c r="AM42" s="48">
        <f t="shared" ca="1" si="30"/>
        <v>1</v>
      </c>
      <c r="AN42" s="48">
        <f t="shared" ca="1" si="30"/>
        <v>0.95</v>
      </c>
      <c r="AO42" s="48">
        <f t="shared" ca="1" si="30"/>
        <v>1</v>
      </c>
      <c r="AP42" s="48">
        <f t="shared" ca="1" si="30"/>
        <v>0.95</v>
      </c>
      <c r="AR42" s="58">
        <f>AR37-SUM(AR38:AR41)</f>
        <v>822032.74361356988</v>
      </c>
      <c r="AS42" s="58">
        <f t="shared" ref="AS42:BC42" si="42">AS37-SUM(AS38:AS41)</f>
        <v>561692.97079546039</v>
      </c>
      <c r="AT42" s="58">
        <f t="shared" si="42"/>
        <v>876825.64882169466</v>
      </c>
      <c r="AU42" s="58">
        <f t="shared" si="42"/>
        <v>509414.11397853924</v>
      </c>
      <c r="AV42" s="58">
        <f t="shared" si="42"/>
        <v>715901.7218063972</v>
      </c>
      <c r="AW42" s="58">
        <f t="shared" si="42"/>
        <v>1044226.5736138845</v>
      </c>
      <c r="AX42" s="58">
        <f t="shared" si="42"/>
        <v>695676.63330881263</v>
      </c>
      <c r="AY42" s="58">
        <f t="shared" si="42"/>
        <v>666860.92480320868</v>
      </c>
      <c r="AZ42" s="58">
        <f t="shared" si="42"/>
        <v>858300.71423620207</v>
      </c>
      <c r="BA42" s="58">
        <f t="shared" si="42"/>
        <v>766645.36049014004</v>
      </c>
      <c r="BB42" s="58">
        <f t="shared" si="42"/>
        <v>633100.53739700525</v>
      </c>
      <c r="BC42" s="59">
        <f t="shared" si="42"/>
        <v>644669.83790138015</v>
      </c>
    </row>
    <row r="43" spans="1:55" x14ac:dyDescent="0.35">
      <c r="A43" s="9" t="s">
        <v>5</v>
      </c>
      <c r="B43" s="8">
        <v>3</v>
      </c>
      <c r="C43" s="12">
        <v>29547.410420875884</v>
      </c>
      <c r="D43" s="12">
        <v>28559.610555438914</v>
      </c>
      <c r="E43" s="12">
        <v>28730.985500548039</v>
      </c>
      <c r="F43" s="12">
        <v>27710.148990911293</v>
      </c>
      <c r="G43" s="12">
        <v>33754.95180205621</v>
      </c>
      <c r="H43" s="12">
        <v>52365.416142111826</v>
      </c>
      <c r="I43" s="12">
        <v>41710.859614274559</v>
      </c>
      <c r="J43" s="12">
        <v>36450.76787183361</v>
      </c>
      <c r="K43" s="12">
        <v>36798.321009198306</v>
      </c>
      <c r="L43" s="12">
        <v>31946.754093217183</v>
      </c>
      <c r="M43" s="12">
        <v>29721.0556283554</v>
      </c>
      <c r="N43" s="12">
        <v>26432.061575392487</v>
      </c>
      <c r="P43" s="51">
        <v>1.05</v>
      </c>
      <c r="Q43" s="51">
        <v>1.05</v>
      </c>
      <c r="R43" s="51">
        <v>0.96</v>
      </c>
      <c r="S43" s="51">
        <v>1.03</v>
      </c>
      <c r="T43" s="51">
        <v>0.98</v>
      </c>
      <c r="U43" s="51">
        <v>1.01</v>
      </c>
      <c r="V43" s="51">
        <v>0.98</v>
      </c>
      <c r="W43" s="51">
        <v>0.99</v>
      </c>
      <c r="X43" s="51">
        <v>0.99</v>
      </c>
      <c r="Y43" s="51">
        <v>1.04</v>
      </c>
      <c r="Z43" s="51">
        <v>1.01</v>
      </c>
      <c r="AA43" s="51">
        <v>1.05</v>
      </c>
      <c r="AE43" s="51">
        <f ca="1">RANDBETWEEN(96,105)/100</f>
        <v>1</v>
      </c>
      <c r="AF43" s="51">
        <f t="shared" ref="AF43:AP43" ca="1" si="43">RANDBETWEEN(96,105)/100</f>
        <v>0.97</v>
      </c>
      <c r="AG43" s="51">
        <f t="shared" ca="1" si="43"/>
        <v>1.01</v>
      </c>
      <c r="AH43" s="51">
        <f t="shared" ca="1" si="43"/>
        <v>0.99</v>
      </c>
      <c r="AI43" s="51">
        <f t="shared" ca="1" si="43"/>
        <v>1.02</v>
      </c>
      <c r="AJ43" s="51">
        <f t="shared" ca="1" si="43"/>
        <v>0.99</v>
      </c>
      <c r="AK43" s="51">
        <f t="shared" ca="1" si="43"/>
        <v>1</v>
      </c>
      <c r="AL43" s="51">
        <f t="shared" ca="1" si="43"/>
        <v>1.04</v>
      </c>
      <c r="AM43" s="51">
        <f t="shared" ca="1" si="43"/>
        <v>1.03</v>
      </c>
      <c r="AN43" s="51">
        <f t="shared" ca="1" si="43"/>
        <v>0.99</v>
      </c>
      <c r="AO43" s="51">
        <f t="shared" ca="1" si="43"/>
        <v>1</v>
      </c>
      <c r="AP43" s="51">
        <f t="shared" ca="1" si="43"/>
        <v>1</v>
      </c>
      <c r="AR43" s="56">
        <v>28140.390877024649</v>
      </c>
      <c r="AS43" s="56">
        <v>27199.629100418013</v>
      </c>
      <c r="AT43" s="56">
        <v>29928.109896404207</v>
      </c>
      <c r="AU43" s="56">
        <v>26903.057272729409</v>
      </c>
      <c r="AV43" s="56">
        <v>34443.828369445117</v>
      </c>
      <c r="AW43" s="56">
        <v>51846.946675358246</v>
      </c>
      <c r="AX43" s="56">
        <v>42562.101647218937</v>
      </c>
      <c r="AY43" s="56">
        <v>36818.957446296576</v>
      </c>
      <c r="AZ43" s="56">
        <v>37170.021221412433</v>
      </c>
      <c r="BA43" s="56">
        <v>30718.032781939597</v>
      </c>
      <c r="BB43" s="56">
        <v>29426.787750846932</v>
      </c>
      <c r="BC43" s="57">
        <v>25173.391976564271</v>
      </c>
    </row>
    <row r="44" spans="1:55" x14ac:dyDescent="0.35">
      <c r="A44" s="9" t="s">
        <v>6</v>
      </c>
      <c r="B44" s="8">
        <v>3</v>
      </c>
      <c r="C44" s="49">
        <f>C42+C43</f>
        <v>1213222.1233981298</v>
      </c>
      <c r="D44" s="49">
        <f t="shared" ref="D44:N44" si="44">D42+D43</f>
        <v>767182.60739365593</v>
      </c>
      <c r="E44" s="49">
        <f t="shared" si="44"/>
        <v>979021.1287511182</v>
      </c>
      <c r="F44" s="49">
        <f t="shared" si="44"/>
        <v>454462.21100736898</v>
      </c>
      <c r="G44" s="49">
        <f t="shared" si="44"/>
        <v>777098.13271427364</v>
      </c>
      <c r="H44" s="49">
        <f t="shared" si="44"/>
        <v>1411069.3829952406</v>
      </c>
      <c r="I44" s="49">
        <f t="shared" si="44"/>
        <v>642537.72107627813</v>
      </c>
      <c r="J44" s="49">
        <f t="shared" si="44"/>
        <v>424010.61739162169</v>
      </c>
      <c r="K44" s="49">
        <f t="shared" si="44"/>
        <v>1139914.9178037024</v>
      </c>
      <c r="L44" s="49">
        <f t="shared" si="44"/>
        <v>840334.29909741052</v>
      </c>
      <c r="M44" s="49">
        <f t="shared" si="44"/>
        <v>533988.2128696841</v>
      </c>
      <c r="N44" s="49">
        <f t="shared" si="44"/>
        <v>605800.24500359269</v>
      </c>
      <c r="P44" s="48">
        <v>0.97</v>
      </c>
      <c r="Q44" s="48">
        <v>1.03</v>
      </c>
      <c r="R44" s="48">
        <v>0.97</v>
      </c>
      <c r="S44" s="48">
        <v>1.0900000000000001</v>
      </c>
      <c r="T44" s="48">
        <v>0.95</v>
      </c>
      <c r="U44" s="48">
        <v>0.94</v>
      </c>
      <c r="V44" s="48">
        <v>0.97</v>
      </c>
      <c r="W44" s="48">
        <v>1.07</v>
      </c>
      <c r="X44" s="48">
        <v>1.1000000000000001</v>
      </c>
      <c r="Y44" s="48">
        <v>0.99</v>
      </c>
      <c r="Z44" s="48">
        <v>0.99</v>
      </c>
      <c r="AA44" s="48">
        <v>1.01</v>
      </c>
      <c r="AE44" s="48">
        <f t="shared" ca="1" si="6"/>
        <v>1.08</v>
      </c>
      <c r="AF44" s="48">
        <f t="shared" ca="1" si="30"/>
        <v>0.98</v>
      </c>
      <c r="AG44" s="48">
        <f t="shared" ca="1" si="30"/>
        <v>0.97</v>
      </c>
      <c r="AH44" s="48">
        <f t="shared" ca="1" si="30"/>
        <v>0.93</v>
      </c>
      <c r="AI44" s="48">
        <f t="shared" ca="1" si="30"/>
        <v>1.08</v>
      </c>
      <c r="AJ44" s="48">
        <f t="shared" ca="1" si="30"/>
        <v>0.95</v>
      </c>
      <c r="AK44" s="48">
        <f t="shared" ca="1" si="30"/>
        <v>0.95</v>
      </c>
      <c r="AL44" s="48">
        <f t="shared" ca="1" si="30"/>
        <v>1.06</v>
      </c>
      <c r="AM44" s="48">
        <f t="shared" ca="1" si="30"/>
        <v>1.07</v>
      </c>
      <c r="AN44" s="48">
        <f t="shared" ca="1" si="30"/>
        <v>1.03</v>
      </c>
      <c r="AO44" s="48">
        <f t="shared" ca="1" si="30"/>
        <v>1.01</v>
      </c>
      <c r="AP44" s="48">
        <f t="shared" ca="1" si="30"/>
        <v>1.05</v>
      </c>
      <c r="AR44" s="58">
        <f>AR42+AR43</f>
        <v>850173.1344905945</v>
      </c>
      <c r="AS44" s="58">
        <f t="shared" ref="AS44:BC44" si="45">AS42+AS43</f>
        <v>588892.59989587846</v>
      </c>
      <c r="AT44" s="58">
        <f t="shared" si="45"/>
        <v>906753.75871809886</v>
      </c>
      <c r="AU44" s="58">
        <f t="shared" si="45"/>
        <v>536317.17125126871</v>
      </c>
      <c r="AV44" s="58">
        <f t="shared" si="45"/>
        <v>750345.55017584236</v>
      </c>
      <c r="AW44" s="58">
        <f t="shared" si="45"/>
        <v>1096073.5202892427</v>
      </c>
      <c r="AX44" s="58">
        <f t="shared" si="45"/>
        <v>738238.73495603155</v>
      </c>
      <c r="AY44" s="58">
        <f t="shared" si="45"/>
        <v>703679.88224950526</v>
      </c>
      <c r="AZ44" s="58">
        <f t="shared" si="45"/>
        <v>895470.73545761453</v>
      </c>
      <c r="BA44" s="58">
        <f t="shared" si="45"/>
        <v>797363.39327207964</v>
      </c>
      <c r="BB44" s="58">
        <f t="shared" si="45"/>
        <v>662527.32514785219</v>
      </c>
      <c r="BC44" s="59">
        <f t="shared" si="45"/>
        <v>669843.22987794445</v>
      </c>
    </row>
    <row r="45" spans="1:55" x14ac:dyDescent="0.35">
      <c r="A45" s="9" t="s">
        <v>9</v>
      </c>
      <c r="B45" s="8">
        <v>3</v>
      </c>
      <c r="C45" s="12">
        <v>-11936.6332699165</v>
      </c>
      <c r="D45" s="12">
        <v>60352.394924470151</v>
      </c>
      <c r="E45" s="12">
        <v>125903.37399400052</v>
      </c>
      <c r="F45" s="12">
        <v>148764.45819920697</v>
      </c>
      <c r="G45" s="12">
        <v>727392.76861100912</v>
      </c>
      <c r="H45" s="12">
        <v>1644141.2958306312</v>
      </c>
      <c r="I45" s="12">
        <v>1623409.3989747928</v>
      </c>
      <c r="J45" s="12">
        <v>856313.33631117234</v>
      </c>
      <c r="K45" s="12">
        <v>130394.22403080165</v>
      </c>
      <c r="L45" s="12">
        <v>131782.65657054412</v>
      </c>
      <c r="M45" s="12">
        <v>145388.42597062027</v>
      </c>
      <c r="N45" s="12">
        <v>192241.85974371445</v>
      </c>
      <c r="P45" s="51">
        <v>1.04</v>
      </c>
      <c r="Q45" s="51">
        <v>1</v>
      </c>
      <c r="R45" s="51">
        <v>0.96</v>
      </c>
      <c r="S45" s="51">
        <v>0.96</v>
      </c>
      <c r="T45" s="51">
        <v>0.98</v>
      </c>
      <c r="U45" s="51">
        <v>1.04</v>
      </c>
      <c r="V45" s="51">
        <v>1.02</v>
      </c>
      <c r="W45" s="51">
        <v>1</v>
      </c>
      <c r="X45" s="51">
        <v>0.97</v>
      </c>
      <c r="Y45" s="51">
        <v>0.98</v>
      </c>
      <c r="Z45" s="51">
        <v>1</v>
      </c>
      <c r="AA45" s="51">
        <v>0.98</v>
      </c>
      <c r="AE45" s="51">
        <f ca="1">RANDBETWEEN(96,105)/100</f>
        <v>1.01</v>
      </c>
      <c r="AF45" s="51">
        <f t="shared" ref="AF45:AP45" ca="1" si="46">RANDBETWEEN(96,105)/100</f>
        <v>1.03</v>
      </c>
      <c r="AG45" s="51">
        <f t="shared" ca="1" si="46"/>
        <v>1.04</v>
      </c>
      <c r="AH45" s="51">
        <f t="shared" ca="1" si="46"/>
        <v>1</v>
      </c>
      <c r="AI45" s="51">
        <f t="shared" ca="1" si="46"/>
        <v>0.98</v>
      </c>
      <c r="AJ45" s="51">
        <f t="shared" ca="1" si="46"/>
        <v>1</v>
      </c>
      <c r="AK45" s="51">
        <f t="shared" ca="1" si="46"/>
        <v>0.98</v>
      </c>
      <c r="AL45" s="51">
        <f t="shared" ca="1" si="46"/>
        <v>0.98</v>
      </c>
      <c r="AM45" s="51">
        <f t="shared" ca="1" si="46"/>
        <v>0.97</v>
      </c>
      <c r="AN45" s="51">
        <f t="shared" ca="1" si="46"/>
        <v>0.97</v>
      </c>
      <c r="AO45" s="51">
        <f t="shared" ca="1" si="46"/>
        <v>1.03</v>
      </c>
      <c r="AP45" s="51">
        <f t="shared" ca="1" si="46"/>
        <v>1.03</v>
      </c>
      <c r="AR45" s="56">
        <v>-11477.531990304326</v>
      </c>
      <c r="AS45" s="56">
        <v>60352.394924470151</v>
      </c>
      <c r="AT45" s="56">
        <v>131149.34791041721</v>
      </c>
      <c r="AU45" s="56">
        <v>154962.97729084062</v>
      </c>
      <c r="AV45" s="56">
        <v>742237.51899082563</v>
      </c>
      <c r="AW45" s="56">
        <v>1580905.0921448376</v>
      </c>
      <c r="AX45" s="56">
        <v>1591577.8421321497</v>
      </c>
      <c r="AY45" s="56">
        <v>856313.33631117234</v>
      </c>
      <c r="AZ45" s="56">
        <v>134427.03508330067</v>
      </c>
      <c r="BA45" s="56">
        <v>134472.09854137155</v>
      </c>
      <c r="BB45" s="56">
        <v>145388.42597062027</v>
      </c>
      <c r="BC45" s="57">
        <v>196165.16300379025</v>
      </c>
    </row>
    <row r="46" spans="1:55" x14ac:dyDescent="0.35">
      <c r="A46" s="9" t="s">
        <v>7</v>
      </c>
      <c r="B46" s="8">
        <v>3</v>
      </c>
      <c r="C46" s="49">
        <f>C44-C45</f>
        <v>1225158.7566680463</v>
      </c>
      <c r="D46" s="49">
        <f t="shared" ref="D46:N46" si="47">D44-D45</f>
        <v>706830.21246918582</v>
      </c>
      <c r="E46" s="49">
        <f t="shared" si="47"/>
        <v>853117.75475711771</v>
      </c>
      <c r="F46" s="49">
        <f t="shared" si="47"/>
        <v>305697.75280816201</v>
      </c>
      <c r="G46" s="49">
        <f t="shared" si="47"/>
        <v>49705.364103264525</v>
      </c>
      <c r="H46" s="49">
        <f t="shared" si="47"/>
        <v>-233071.91283539054</v>
      </c>
      <c r="I46" s="49">
        <f t="shared" si="47"/>
        <v>-980871.67789851467</v>
      </c>
      <c r="J46" s="49">
        <f t="shared" si="47"/>
        <v>-432302.71891955065</v>
      </c>
      <c r="K46" s="49">
        <f t="shared" si="47"/>
        <v>1009520.6937729007</v>
      </c>
      <c r="L46" s="49">
        <f t="shared" si="47"/>
        <v>708551.6425268664</v>
      </c>
      <c r="M46" s="49">
        <f t="shared" si="47"/>
        <v>388599.78689906385</v>
      </c>
      <c r="N46" s="49">
        <f t="shared" si="47"/>
        <v>413558.38525987824</v>
      </c>
      <c r="P46" s="48">
        <v>0.91</v>
      </c>
      <c r="Q46" s="48">
        <v>1.01</v>
      </c>
      <c r="R46" s="48">
        <v>0.94</v>
      </c>
      <c r="S46" s="48">
        <v>1.08</v>
      </c>
      <c r="T46" s="48">
        <v>0.99</v>
      </c>
      <c r="U46" s="48">
        <v>1.1000000000000001</v>
      </c>
      <c r="V46" s="48">
        <v>1.07</v>
      </c>
      <c r="W46" s="48">
        <v>1.0900000000000001</v>
      </c>
      <c r="X46" s="48">
        <v>1.03</v>
      </c>
      <c r="Y46" s="48">
        <v>1.06</v>
      </c>
      <c r="Z46" s="48">
        <v>1.07</v>
      </c>
      <c r="AA46" s="48">
        <v>1.0900000000000001</v>
      </c>
      <c r="AE46" s="48">
        <f t="shared" ca="1" si="6"/>
        <v>1.07</v>
      </c>
      <c r="AF46" s="48">
        <f t="shared" ca="1" si="30"/>
        <v>1.06</v>
      </c>
      <c r="AG46" s="48">
        <f t="shared" ca="1" si="30"/>
        <v>1.07</v>
      </c>
      <c r="AH46" s="48">
        <f t="shared" ca="1" si="30"/>
        <v>1.07</v>
      </c>
      <c r="AI46" s="48">
        <f t="shared" ca="1" si="30"/>
        <v>1.1000000000000001</v>
      </c>
      <c r="AJ46" s="48">
        <f t="shared" ca="1" si="30"/>
        <v>1</v>
      </c>
      <c r="AK46" s="48">
        <f t="shared" ca="1" si="30"/>
        <v>1.08</v>
      </c>
      <c r="AL46" s="48">
        <f t="shared" ca="1" si="30"/>
        <v>1.06</v>
      </c>
      <c r="AM46" s="48">
        <f t="shared" ca="1" si="30"/>
        <v>0.96</v>
      </c>
      <c r="AN46" s="48">
        <f t="shared" ca="1" si="30"/>
        <v>1.08</v>
      </c>
      <c r="AO46" s="48">
        <f t="shared" ca="1" si="30"/>
        <v>0.99</v>
      </c>
      <c r="AP46" s="48">
        <f t="shared" ca="1" si="30"/>
        <v>1.03</v>
      </c>
      <c r="AR46" s="58">
        <f>AR44-AR45</f>
        <v>861650.66648089886</v>
      </c>
      <c r="AS46" s="58">
        <f t="shared" ref="AS46:BC46" si="48">AS44-AS45</f>
        <v>528540.20497140836</v>
      </c>
      <c r="AT46" s="58">
        <f t="shared" si="48"/>
        <v>775604.41080768162</v>
      </c>
      <c r="AU46" s="58">
        <f t="shared" si="48"/>
        <v>381354.19396042812</v>
      </c>
      <c r="AV46" s="58">
        <f t="shared" si="48"/>
        <v>8108.0311850167345</v>
      </c>
      <c r="AW46" s="58">
        <f t="shared" si="48"/>
        <v>-484831.57185559487</v>
      </c>
      <c r="AX46" s="58">
        <f t="shared" si="48"/>
        <v>-853339.10717611818</v>
      </c>
      <c r="AY46" s="58">
        <f t="shared" si="48"/>
        <v>-152633.45406166709</v>
      </c>
      <c r="AZ46" s="58">
        <f t="shared" si="48"/>
        <v>761043.70037431386</v>
      </c>
      <c r="BA46" s="58">
        <f t="shared" si="48"/>
        <v>662891.29473070812</v>
      </c>
      <c r="BB46" s="58">
        <f t="shared" si="48"/>
        <v>517138.89917723194</v>
      </c>
      <c r="BC46" s="59">
        <f t="shared" si="48"/>
        <v>473678.0668741542</v>
      </c>
    </row>
    <row r="47" spans="1:55" x14ac:dyDescent="0.35">
      <c r="A47" s="9" t="s">
        <v>15</v>
      </c>
      <c r="B47" s="8">
        <v>4</v>
      </c>
      <c r="C47" s="12">
        <v>6188703.7696424546</v>
      </c>
      <c r="D47" s="12">
        <v>5094208.3805441037</v>
      </c>
      <c r="E47" s="12">
        <v>5337555.1653135084</v>
      </c>
      <c r="F47" s="12">
        <v>6819478.2820687359</v>
      </c>
      <c r="G47" s="12">
        <v>5739638.1577025261</v>
      </c>
      <c r="H47" s="12">
        <v>6342922.330912496</v>
      </c>
      <c r="I47" s="12">
        <v>5087722.7431877013</v>
      </c>
      <c r="J47" s="12">
        <v>6554320.9885425763</v>
      </c>
      <c r="K47" s="12">
        <v>4114064.1818549922</v>
      </c>
      <c r="L47" s="12">
        <v>5012977.6413426325</v>
      </c>
      <c r="M47" s="12">
        <v>5885114.373065874</v>
      </c>
      <c r="N47" s="12">
        <v>5662600.1251911642</v>
      </c>
      <c r="P47" s="47">
        <v>1.05</v>
      </c>
      <c r="Q47" s="47">
        <v>0.89</v>
      </c>
      <c r="R47" s="47">
        <v>1.02</v>
      </c>
      <c r="S47" s="47">
        <v>1.22</v>
      </c>
      <c r="T47" s="47">
        <v>1.05</v>
      </c>
      <c r="U47" s="47">
        <v>0.98</v>
      </c>
      <c r="V47" s="47">
        <v>0.9</v>
      </c>
      <c r="W47" s="47">
        <v>1.17</v>
      </c>
      <c r="X47" s="47">
        <v>0.85</v>
      </c>
      <c r="Y47" s="47">
        <v>1.02</v>
      </c>
      <c r="Z47" s="47">
        <v>1.1599999999999999</v>
      </c>
      <c r="AA47" s="47">
        <v>0.94</v>
      </c>
      <c r="AE47" s="47">
        <f ca="1">RANDBETWEEN(80,120)/100</f>
        <v>1.18</v>
      </c>
      <c r="AF47" s="47">
        <f t="shared" ref="AF47:AP47" ca="1" si="49">RANDBETWEEN(84,122)/100</f>
        <v>1.05</v>
      </c>
      <c r="AG47" s="47">
        <f t="shared" ca="1" si="49"/>
        <v>1.1100000000000001</v>
      </c>
      <c r="AH47" s="47">
        <f t="shared" ca="1" si="49"/>
        <v>1.19</v>
      </c>
      <c r="AI47" s="47">
        <f t="shared" ca="1" si="49"/>
        <v>1.17</v>
      </c>
      <c r="AJ47" s="47">
        <f t="shared" ca="1" si="49"/>
        <v>1.03</v>
      </c>
      <c r="AK47" s="47">
        <f t="shared" ca="1" si="49"/>
        <v>0.84</v>
      </c>
      <c r="AL47" s="47">
        <f t="shared" ca="1" si="49"/>
        <v>0.88</v>
      </c>
      <c r="AM47" s="47">
        <f t="shared" ca="1" si="49"/>
        <v>1.18</v>
      </c>
      <c r="AN47" s="47">
        <f t="shared" ca="1" si="49"/>
        <v>1.1599999999999999</v>
      </c>
      <c r="AO47" s="47">
        <f t="shared" ca="1" si="49"/>
        <v>1.1599999999999999</v>
      </c>
      <c r="AP47" s="47">
        <f t="shared" ca="1" si="49"/>
        <v>1.01</v>
      </c>
      <c r="AR47" s="56">
        <v>5894003.5901356712</v>
      </c>
      <c r="AS47" s="56">
        <v>5723829.64106079</v>
      </c>
      <c r="AT47" s="56">
        <v>5232897.2208955968</v>
      </c>
      <c r="AU47" s="56">
        <v>5589736.2967776526</v>
      </c>
      <c r="AV47" s="56">
        <v>5466322.0549547868</v>
      </c>
      <c r="AW47" s="56">
        <v>6472369.7254209146</v>
      </c>
      <c r="AX47" s="56">
        <v>5653025.2702085571</v>
      </c>
      <c r="AY47" s="56">
        <v>5601983.7508910913</v>
      </c>
      <c r="AZ47" s="56">
        <v>4840075.5080646966</v>
      </c>
      <c r="BA47" s="56">
        <v>4914683.9621006204</v>
      </c>
      <c r="BB47" s="56">
        <v>5073374.4595395466</v>
      </c>
      <c r="BC47" s="57">
        <v>6024042.6863735793</v>
      </c>
    </row>
    <row r="48" spans="1:55" x14ac:dyDescent="0.35">
      <c r="A48" s="9" t="s">
        <v>16</v>
      </c>
      <c r="B48" s="8">
        <v>4</v>
      </c>
      <c r="C48" s="12">
        <v>2837644.8869793359</v>
      </c>
      <c r="D48" s="12">
        <v>3431292.3933175625</v>
      </c>
      <c r="E48" s="12">
        <v>3518069.0204354986</v>
      </c>
      <c r="F48" s="12">
        <v>3540306.4793340391</v>
      </c>
      <c r="G48" s="12">
        <v>3694588.9218753302</v>
      </c>
      <c r="H48" s="12">
        <v>3867592.0401591184</v>
      </c>
      <c r="I48" s="12">
        <v>3622273.5806720625</v>
      </c>
      <c r="J48" s="12">
        <v>4220142.4994361745</v>
      </c>
      <c r="K48" s="12">
        <v>3689610.0758718988</v>
      </c>
      <c r="L48" s="12">
        <v>4664822.5081736343</v>
      </c>
      <c r="M48" s="12">
        <v>4504862.7040780997</v>
      </c>
      <c r="N48" s="12">
        <v>5037720.3204034036</v>
      </c>
      <c r="P48" s="48">
        <v>0.99</v>
      </c>
      <c r="Q48" s="48">
        <v>1.08</v>
      </c>
      <c r="R48" s="48">
        <v>1.1000000000000001</v>
      </c>
      <c r="S48" s="48">
        <v>0.96</v>
      </c>
      <c r="T48" s="48">
        <v>0.96</v>
      </c>
      <c r="U48" s="48">
        <v>1.08</v>
      </c>
      <c r="V48" s="48">
        <v>0.93</v>
      </c>
      <c r="W48" s="48">
        <v>1.07</v>
      </c>
      <c r="X48" s="48">
        <v>0.93</v>
      </c>
      <c r="Y48" s="48">
        <v>1.06</v>
      </c>
      <c r="Z48" s="48">
        <v>1.01</v>
      </c>
      <c r="AA48" s="48">
        <v>1.08</v>
      </c>
      <c r="AE48" s="48">
        <f t="shared" ca="1" si="6"/>
        <v>0.94</v>
      </c>
      <c r="AF48" s="48">
        <f t="shared" ca="1" si="30"/>
        <v>1.02</v>
      </c>
      <c r="AG48" s="48">
        <f t="shared" ca="1" si="30"/>
        <v>1.07</v>
      </c>
      <c r="AH48" s="48">
        <f t="shared" ca="1" si="30"/>
        <v>0.99</v>
      </c>
      <c r="AI48" s="48">
        <f t="shared" ca="1" si="30"/>
        <v>0.98</v>
      </c>
      <c r="AJ48" s="48">
        <f t="shared" ca="1" si="30"/>
        <v>0.93</v>
      </c>
      <c r="AK48" s="48">
        <f t="shared" ca="1" si="30"/>
        <v>0.98</v>
      </c>
      <c r="AL48" s="48">
        <f t="shared" ca="1" si="30"/>
        <v>1</v>
      </c>
      <c r="AM48" s="48">
        <f t="shared" ca="1" si="30"/>
        <v>0.96</v>
      </c>
      <c r="AN48" s="48">
        <f t="shared" ca="1" si="30"/>
        <v>0.98</v>
      </c>
      <c r="AO48" s="48">
        <f t="shared" ca="1" si="30"/>
        <v>1.07</v>
      </c>
      <c r="AP48" s="48">
        <f t="shared" ca="1" si="30"/>
        <v>0.97</v>
      </c>
      <c r="AR48" s="54">
        <v>2866307.966645794</v>
      </c>
      <c r="AS48" s="54">
        <v>3177122.5864051501</v>
      </c>
      <c r="AT48" s="54">
        <v>3198244.564032271</v>
      </c>
      <c r="AU48" s="54">
        <v>3687819.2493062909</v>
      </c>
      <c r="AV48" s="54">
        <v>3848530.1269534691</v>
      </c>
      <c r="AW48" s="54">
        <v>3581103.7408880722</v>
      </c>
      <c r="AX48" s="54">
        <v>3894917.8286796371</v>
      </c>
      <c r="AY48" s="54">
        <v>3944058.4106880133</v>
      </c>
      <c r="AZ48" s="54">
        <v>3967322.6622278481</v>
      </c>
      <c r="BA48" s="54">
        <v>4400775.9511072021</v>
      </c>
      <c r="BB48" s="54">
        <v>4460260.1030476233</v>
      </c>
      <c r="BC48" s="55">
        <v>4664555.8522253735</v>
      </c>
    </row>
    <row r="49" spans="1:55" x14ac:dyDescent="0.35">
      <c r="A49" s="9" t="s">
        <v>8</v>
      </c>
      <c r="B49" s="8">
        <v>4</v>
      </c>
      <c r="C49" s="49">
        <f>SUM(C47:C48)</f>
        <v>9026348.6566217914</v>
      </c>
      <c r="D49" s="49">
        <f t="shared" ref="D49:N49" si="50">SUM(D47:D48)</f>
        <v>8525500.7738616653</v>
      </c>
      <c r="E49" s="49">
        <f t="shared" si="50"/>
        <v>8855624.1857490074</v>
      </c>
      <c r="F49" s="49">
        <f t="shared" si="50"/>
        <v>10359784.761402775</v>
      </c>
      <c r="G49" s="49">
        <f t="shared" si="50"/>
        <v>9434227.0795778558</v>
      </c>
      <c r="H49" s="49">
        <f t="shared" si="50"/>
        <v>10210514.371071614</v>
      </c>
      <c r="I49" s="49">
        <f t="shared" si="50"/>
        <v>8709996.3238597643</v>
      </c>
      <c r="J49" s="49">
        <f t="shared" si="50"/>
        <v>10774463.487978751</v>
      </c>
      <c r="K49" s="49">
        <f t="shared" si="50"/>
        <v>7803674.257726891</v>
      </c>
      <c r="L49" s="49">
        <f t="shared" si="50"/>
        <v>9677800.1495162658</v>
      </c>
      <c r="M49" s="49">
        <f t="shared" si="50"/>
        <v>10389977.077143975</v>
      </c>
      <c r="N49" s="49">
        <f t="shared" si="50"/>
        <v>10700320.445594568</v>
      </c>
      <c r="P49" s="48">
        <v>1.1000000000000001</v>
      </c>
      <c r="Q49" s="48">
        <v>1.06</v>
      </c>
      <c r="R49" s="48">
        <v>1.0900000000000001</v>
      </c>
      <c r="S49" s="48">
        <v>1</v>
      </c>
      <c r="T49" s="48">
        <v>1.0900000000000001</v>
      </c>
      <c r="U49" s="48">
        <v>0.95</v>
      </c>
      <c r="V49" s="48">
        <v>1.06</v>
      </c>
      <c r="W49" s="48">
        <v>0.99</v>
      </c>
      <c r="X49" s="48">
        <v>1</v>
      </c>
      <c r="Y49" s="48">
        <v>1.07</v>
      </c>
      <c r="Z49" s="48">
        <v>1.1000000000000001</v>
      </c>
      <c r="AA49" s="48">
        <v>1.06</v>
      </c>
      <c r="AE49" s="48">
        <f t="shared" ca="1" si="6"/>
        <v>0.99</v>
      </c>
      <c r="AF49" s="48">
        <f t="shared" ca="1" si="30"/>
        <v>1.02</v>
      </c>
      <c r="AG49" s="48">
        <f t="shared" ca="1" si="30"/>
        <v>1.0900000000000001</v>
      </c>
      <c r="AH49" s="48">
        <f t="shared" ca="1" si="30"/>
        <v>1.0900000000000001</v>
      </c>
      <c r="AI49" s="48">
        <f t="shared" ca="1" si="30"/>
        <v>0.94</v>
      </c>
      <c r="AJ49" s="48">
        <f t="shared" ca="1" si="30"/>
        <v>0.99</v>
      </c>
      <c r="AK49" s="48">
        <f t="shared" ca="1" si="30"/>
        <v>1.07</v>
      </c>
      <c r="AL49" s="48">
        <f t="shared" ca="1" si="30"/>
        <v>1.03</v>
      </c>
      <c r="AM49" s="48">
        <f t="shared" ca="1" si="30"/>
        <v>1.04</v>
      </c>
      <c r="AN49" s="48">
        <f t="shared" ca="1" si="30"/>
        <v>0.99</v>
      </c>
      <c r="AO49" s="48">
        <f t="shared" ca="1" si="30"/>
        <v>1.02</v>
      </c>
      <c r="AP49" s="48">
        <f t="shared" ca="1" si="30"/>
        <v>1.0900000000000001</v>
      </c>
      <c r="AR49" s="58">
        <f>SUM(AR47:AR48)</f>
        <v>8760311.5567814652</v>
      </c>
      <c r="AS49" s="58">
        <f t="shared" ref="AS49:BC49" si="51">SUM(AS47:AS48)</f>
        <v>8900952.2274659406</v>
      </c>
      <c r="AT49" s="58">
        <f t="shared" si="51"/>
        <v>8431141.7849278674</v>
      </c>
      <c r="AU49" s="58">
        <f t="shared" si="51"/>
        <v>9277555.5460839439</v>
      </c>
      <c r="AV49" s="58">
        <f t="shared" si="51"/>
        <v>9314852.1819082554</v>
      </c>
      <c r="AW49" s="58">
        <f t="shared" si="51"/>
        <v>10053473.466308987</v>
      </c>
      <c r="AX49" s="58">
        <f t="shared" si="51"/>
        <v>9547943.0988881942</v>
      </c>
      <c r="AY49" s="58">
        <f t="shared" si="51"/>
        <v>9546042.1615791041</v>
      </c>
      <c r="AZ49" s="58">
        <f t="shared" si="51"/>
        <v>8807398.1702925451</v>
      </c>
      <c r="BA49" s="58">
        <f t="shared" si="51"/>
        <v>9315459.9132078215</v>
      </c>
      <c r="BB49" s="58">
        <f t="shared" si="51"/>
        <v>9533634.5625871699</v>
      </c>
      <c r="BC49" s="59">
        <f t="shared" si="51"/>
        <v>10688598.538598953</v>
      </c>
    </row>
    <row r="50" spans="1:55" x14ac:dyDescent="0.35">
      <c r="A50" s="9" t="s">
        <v>17</v>
      </c>
      <c r="B50" s="8">
        <v>4</v>
      </c>
      <c r="C50" s="12">
        <v>900260.64792515372</v>
      </c>
      <c r="D50" s="12">
        <v>1067658.0633210945</v>
      </c>
      <c r="E50" s="12">
        <v>1140021.595205039</v>
      </c>
      <c r="F50" s="12">
        <v>995385.46805371274</v>
      </c>
      <c r="G50" s="12">
        <v>1384516.5407051935</v>
      </c>
      <c r="H50" s="12">
        <v>1818049.2464295116</v>
      </c>
      <c r="I50" s="12">
        <v>1565293.2825569955</v>
      </c>
      <c r="J50" s="12">
        <v>1606497.4086674599</v>
      </c>
      <c r="K50" s="12">
        <v>1325526.853833742</v>
      </c>
      <c r="L50" s="12">
        <v>1203705.815728439</v>
      </c>
      <c r="M50" s="12">
        <v>1130659.4552957828</v>
      </c>
      <c r="N50" s="12">
        <v>1106420.6774345667</v>
      </c>
      <c r="P50" s="51">
        <v>1.03</v>
      </c>
      <c r="Q50" s="51">
        <v>1</v>
      </c>
      <c r="R50" s="51">
        <v>1.05</v>
      </c>
      <c r="S50" s="51">
        <v>1.05</v>
      </c>
      <c r="T50" s="51">
        <v>1.04</v>
      </c>
      <c r="U50" s="51">
        <v>1.04</v>
      </c>
      <c r="V50" s="51">
        <v>0.99</v>
      </c>
      <c r="W50" s="51">
        <v>1.05</v>
      </c>
      <c r="X50" s="51">
        <v>0.98</v>
      </c>
      <c r="Y50" s="51">
        <v>1.03</v>
      </c>
      <c r="Z50" s="51">
        <v>0.96</v>
      </c>
      <c r="AA50" s="51">
        <v>0.99</v>
      </c>
      <c r="AE50" s="51">
        <f ca="1">RANDBETWEEN(96,105)/100</f>
        <v>1.04</v>
      </c>
      <c r="AF50" s="51">
        <f t="shared" ref="AF50:AP50" ca="1" si="52">RANDBETWEEN(96,105)/100</f>
        <v>0.97</v>
      </c>
      <c r="AG50" s="51">
        <f t="shared" ca="1" si="52"/>
        <v>1.05</v>
      </c>
      <c r="AH50" s="51">
        <f t="shared" ca="1" si="52"/>
        <v>1.02</v>
      </c>
      <c r="AI50" s="51">
        <f t="shared" ca="1" si="52"/>
        <v>0.96</v>
      </c>
      <c r="AJ50" s="51">
        <f t="shared" ca="1" si="52"/>
        <v>0.98</v>
      </c>
      <c r="AK50" s="51">
        <f t="shared" ca="1" si="52"/>
        <v>0.96</v>
      </c>
      <c r="AL50" s="51">
        <f t="shared" ca="1" si="52"/>
        <v>1.05</v>
      </c>
      <c r="AM50" s="51">
        <f t="shared" ca="1" si="52"/>
        <v>0.96</v>
      </c>
      <c r="AN50" s="51">
        <f t="shared" ca="1" si="52"/>
        <v>1</v>
      </c>
      <c r="AO50" s="51">
        <f t="shared" ca="1" si="52"/>
        <v>1.04</v>
      </c>
      <c r="AP50" s="51">
        <f t="shared" ca="1" si="52"/>
        <v>1.03</v>
      </c>
      <c r="AR50" s="54">
        <v>874039.46400500357</v>
      </c>
      <c r="AS50" s="54">
        <v>1067658.0633210945</v>
      </c>
      <c r="AT50" s="54">
        <v>1085734.8525762276</v>
      </c>
      <c r="AU50" s="54">
        <v>947986.1600511549</v>
      </c>
      <c r="AV50" s="54">
        <v>1331265.9045242246</v>
      </c>
      <c r="AW50" s="54">
        <v>1748124.2754129919</v>
      </c>
      <c r="AX50" s="54">
        <v>1581104.325815147</v>
      </c>
      <c r="AY50" s="54">
        <v>1529997.5320642474</v>
      </c>
      <c r="AZ50" s="54">
        <v>1352578.4222793286</v>
      </c>
      <c r="BA50" s="54">
        <v>1168646.4230373194</v>
      </c>
      <c r="BB50" s="54">
        <v>1177770.2659331071</v>
      </c>
      <c r="BC50" s="55">
        <v>1117596.6438732997</v>
      </c>
    </row>
    <row r="51" spans="1:55" x14ac:dyDescent="0.35">
      <c r="A51" s="9" t="s">
        <v>18</v>
      </c>
      <c r="B51" s="8">
        <v>4</v>
      </c>
      <c r="C51" s="12">
        <v>1885082.6209583925</v>
      </c>
      <c r="D51" s="12">
        <v>1890615.1337681378</v>
      </c>
      <c r="E51" s="12">
        <v>2030048.8208704528</v>
      </c>
      <c r="F51" s="12">
        <v>1892096.7452584279</v>
      </c>
      <c r="G51" s="12">
        <v>1832399.9853062623</v>
      </c>
      <c r="H51" s="12">
        <v>2063368.2368660348</v>
      </c>
      <c r="I51" s="12">
        <v>1818228.8633609372</v>
      </c>
      <c r="J51" s="12">
        <v>1782967.2661177425</v>
      </c>
      <c r="K51" s="12">
        <v>2024699.5739723823</v>
      </c>
      <c r="L51" s="12">
        <v>2050902.0790998752</v>
      </c>
      <c r="M51" s="12">
        <v>2009773.3688866009</v>
      </c>
      <c r="N51" s="12">
        <v>1646372.3424002226</v>
      </c>
      <c r="P51" s="48">
        <v>1.07</v>
      </c>
      <c r="Q51" s="48">
        <v>1.08</v>
      </c>
      <c r="R51" s="48">
        <v>1.06</v>
      </c>
      <c r="S51" s="48">
        <v>0.98</v>
      </c>
      <c r="T51" s="48">
        <v>1.0900000000000001</v>
      </c>
      <c r="U51" s="48">
        <v>1.08</v>
      </c>
      <c r="V51" s="48">
        <v>0.93</v>
      </c>
      <c r="W51" s="48">
        <v>0.97</v>
      </c>
      <c r="X51" s="48">
        <v>1.08</v>
      </c>
      <c r="Y51" s="48">
        <v>0.94</v>
      </c>
      <c r="Z51" s="48">
        <v>1.01</v>
      </c>
      <c r="AA51" s="48">
        <v>0.96</v>
      </c>
      <c r="AE51" s="48">
        <f t="shared" ca="1" si="6"/>
        <v>0.95</v>
      </c>
      <c r="AF51" s="48">
        <f t="shared" ca="1" si="30"/>
        <v>1.06</v>
      </c>
      <c r="AG51" s="48">
        <f t="shared" ca="1" si="30"/>
        <v>0.97</v>
      </c>
      <c r="AH51" s="48">
        <f t="shared" ca="1" si="30"/>
        <v>1.04</v>
      </c>
      <c r="AI51" s="48">
        <f t="shared" ca="1" si="30"/>
        <v>0.99</v>
      </c>
      <c r="AJ51" s="48">
        <f t="shared" ca="1" si="30"/>
        <v>0.95</v>
      </c>
      <c r="AK51" s="48">
        <f t="shared" ca="1" si="30"/>
        <v>0.98</v>
      </c>
      <c r="AL51" s="48">
        <f t="shared" ca="1" si="30"/>
        <v>1.06</v>
      </c>
      <c r="AM51" s="48">
        <f t="shared" ca="1" si="30"/>
        <v>1.06</v>
      </c>
      <c r="AN51" s="48">
        <f t="shared" ca="1" si="30"/>
        <v>0.96</v>
      </c>
      <c r="AO51" s="48">
        <f t="shared" ca="1" si="30"/>
        <v>1</v>
      </c>
      <c r="AP51" s="48">
        <f t="shared" ca="1" si="30"/>
        <v>1.08</v>
      </c>
      <c r="AR51" s="56">
        <v>1761759.4588396191</v>
      </c>
      <c r="AS51" s="56">
        <v>1750569.5683038312</v>
      </c>
      <c r="AT51" s="56">
        <v>1915140.397047597</v>
      </c>
      <c r="AU51" s="56">
        <v>1930710.9645494162</v>
      </c>
      <c r="AV51" s="56">
        <v>1681100.9039506991</v>
      </c>
      <c r="AW51" s="56">
        <v>1910526.1452463283</v>
      </c>
      <c r="AX51" s="56">
        <v>1955084.7993128356</v>
      </c>
      <c r="AY51" s="56">
        <v>1838110.5836265387</v>
      </c>
      <c r="AZ51" s="56">
        <v>1874721.8277522058</v>
      </c>
      <c r="BA51" s="56">
        <v>2181810.7224466759</v>
      </c>
      <c r="BB51" s="56">
        <v>1989874.6226600008</v>
      </c>
      <c r="BC51" s="57">
        <v>1714971.1900002318</v>
      </c>
    </row>
    <row r="52" spans="1:55" x14ac:dyDescent="0.35">
      <c r="A52" s="9" t="s">
        <v>10</v>
      </c>
      <c r="B52" s="8">
        <v>4</v>
      </c>
      <c r="C52" s="49">
        <f>C49-(C50+C51)</f>
        <v>6241005.3877382446</v>
      </c>
      <c r="D52" s="49">
        <f>D49-(D50+D51)</f>
        <v>5567227.5767724328</v>
      </c>
      <c r="E52" s="49">
        <f t="shared" ref="E52:N52" si="53">E49-(E50+E51)</f>
        <v>5685553.7696735151</v>
      </c>
      <c r="F52" s="49">
        <f t="shared" si="53"/>
        <v>7472302.5480906339</v>
      </c>
      <c r="G52" s="49">
        <f t="shared" si="53"/>
        <v>6217310.5535664</v>
      </c>
      <c r="H52" s="49">
        <f t="shared" si="53"/>
        <v>6329096.8877760675</v>
      </c>
      <c r="I52" s="49">
        <f t="shared" si="53"/>
        <v>5326474.1779418318</v>
      </c>
      <c r="J52" s="49">
        <f t="shared" si="53"/>
        <v>7384998.8131935485</v>
      </c>
      <c r="K52" s="49">
        <f t="shared" si="53"/>
        <v>4453447.8299207669</v>
      </c>
      <c r="L52" s="49">
        <f t="shared" si="53"/>
        <v>6423192.2546879519</v>
      </c>
      <c r="M52" s="49">
        <f t="shared" si="53"/>
        <v>7249544.2529615909</v>
      </c>
      <c r="N52" s="49">
        <f t="shared" si="53"/>
        <v>7947527.4257597784</v>
      </c>
      <c r="P52" s="48">
        <v>0.93</v>
      </c>
      <c r="Q52" s="48">
        <v>1.08</v>
      </c>
      <c r="R52" s="48">
        <v>0.94</v>
      </c>
      <c r="S52" s="48">
        <v>0.94</v>
      </c>
      <c r="T52" s="48">
        <v>0.98</v>
      </c>
      <c r="U52" s="48">
        <v>1.01</v>
      </c>
      <c r="V52" s="48">
        <v>0.98</v>
      </c>
      <c r="W52" s="48">
        <v>1.01</v>
      </c>
      <c r="X52" s="48">
        <v>1</v>
      </c>
      <c r="Y52" s="48">
        <v>1.07</v>
      </c>
      <c r="Z52" s="48">
        <v>1.06</v>
      </c>
      <c r="AA52" s="48">
        <v>1.07</v>
      </c>
      <c r="AE52" s="48">
        <f t="shared" ca="1" si="6"/>
        <v>1.02</v>
      </c>
      <c r="AF52" s="48">
        <f t="shared" ca="1" si="30"/>
        <v>0.98</v>
      </c>
      <c r="AG52" s="48">
        <f t="shared" ca="1" si="30"/>
        <v>1.1000000000000001</v>
      </c>
      <c r="AH52" s="48">
        <f t="shared" ca="1" si="30"/>
        <v>1.03</v>
      </c>
      <c r="AI52" s="48">
        <f t="shared" ca="1" si="30"/>
        <v>1.0900000000000001</v>
      </c>
      <c r="AJ52" s="48">
        <f t="shared" ca="1" si="30"/>
        <v>0.94</v>
      </c>
      <c r="AK52" s="48">
        <f t="shared" ca="1" si="30"/>
        <v>1.02</v>
      </c>
      <c r="AL52" s="48">
        <f t="shared" ca="1" si="30"/>
        <v>0.99</v>
      </c>
      <c r="AM52" s="48">
        <f t="shared" ca="1" si="30"/>
        <v>0.97</v>
      </c>
      <c r="AN52" s="48">
        <f t="shared" ca="1" si="30"/>
        <v>1.06</v>
      </c>
      <c r="AO52" s="48">
        <f t="shared" ca="1" si="30"/>
        <v>1.05</v>
      </c>
      <c r="AP52" s="48">
        <f t="shared" ca="1" si="30"/>
        <v>0.95</v>
      </c>
      <c r="AR52" s="58">
        <f>AR49-(AR50+AR51)</f>
        <v>6124512.6339368429</v>
      </c>
      <c r="AS52" s="58">
        <f>AS49-(AS50+AS51)</f>
        <v>6082724.5958410148</v>
      </c>
      <c r="AT52" s="58">
        <f t="shared" ref="AT52:BC52" si="54">AT49-(AT50+AT51)</f>
        <v>5430266.5353040425</v>
      </c>
      <c r="AU52" s="58">
        <f t="shared" si="54"/>
        <v>6398858.4214833733</v>
      </c>
      <c r="AV52" s="58">
        <f t="shared" si="54"/>
        <v>6302485.373433332</v>
      </c>
      <c r="AW52" s="58">
        <f t="shared" si="54"/>
        <v>6394823.0456496663</v>
      </c>
      <c r="AX52" s="58">
        <f t="shared" si="54"/>
        <v>6011753.9737602118</v>
      </c>
      <c r="AY52" s="58">
        <f t="shared" si="54"/>
        <v>6177934.0458883177</v>
      </c>
      <c r="AZ52" s="58">
        <f t="shared" si="54"/>
        <v>5580097.9202610105</v>
      </c>
      <c r="BA52" s="58">
        <f t="shared" si="54"/>
        <v>5965002.7677238267</v>
      </c>
      <c r="BB52" s="58">
        <f t="shared" si="54"/>
        <v>6365989.6739940625</v>
      </c>
      <c r="BC52" s="59">
        <f t="shared" si="54"/>
        <v>7856030.704725421</v>
      </c>
    </row>
    <row r="53" spans="1:55" x14ac:dyDescent="0.35">
      <c r="A53" s="9" t="s">
        <v>0</v>
      </c>
      <c r="B53" s="8">
        <v>4</v>
      </c>
      <c r="C53" s="12">
        <v>1088693.0043182198</v>
      </c>
      <c r="D53" s="12">
        <v>1319420.9011329862</v>
      </c>
      <c r="E53" s="12">
        <v>1311254.5968304796</v>
      </c>
      <c r="F53" s="12">
        <v>1348445.0350244811</v>
      </c>
      <c r="G53" s="12">
        <v>1088553.4132621705</v>
      </c>
      <c r="H53" s="12">
        <v>1094088.1771954228</v>
      </c>
      <c r="I53" s="12">
        <v>1077732.9683503453</v>
      </c>
      <c r="J53" s="12">
        <v>1072070.2854241158</v>
      </c>
      <c r="K53" s="12">
        <v>1347764.7511300261</v>
      </c>
      <c r="L53" s="12">
        <v>1346469.7899122746</v>
      </c>
      <c r="M53" s="12">
        <v>1278538.4795484415</v>
      </c>
      <c r="N53" s="12">
        <v>1259132.1817142763</v>
      </c>
      <c r="P53" s="48">
        <v>1.01</v>
      </c>
      <c r="Q53" s="48">
        <v>1.08</v>
      </c>
      <c r="R53" s="48">
        <v>1.1000000000000001</v>
      </c>
      <c r="S53" s="48">
        <v>1.04</v>
      </c>
      <c r="T53" s="48">
        <v>0.94</v>
      </c>
      <c r="U53" s="48">
        <v>0.99</v>
      </c>
      <c r="V53" s="48">
        <v>0.97</v>
      </c>
      <c r="W53" s="48">
        <v>0.98</v>
      </c>
      <c r="X53" s="48">
        <v>0.98</v>
      </c>
      <c r="Y53" s="48">
        <v>1.1000000000000001</v>
      </c>
      <c r="Z53" s="48">
        <v>1.04</v>
      </c>
      <c r="AA53" s="48">
        <v>0.96</v>
      </c>
      <c r="AE53" s="48">
        <f t="shared" ca="1" si="6"/>
        <v>1.06</v>
      </c>
      <c r="AF53" s="48">
        <f t="shared" ca="1" si="30"/>
        <v>0.96</v>
      </c>
      <c r="AG53" s="48">
        <f t="shared" ca="1" si="30"/>
        <v>0.98</v>
      </c>
      <c r="AH53" s="48">
        <f t="shared" ca="1" si="30"/>
        <v>1.07</v>
      </c>
      <c r="AI53" s="48">
        <f t="shared" ca="1" si="30"/>
        <v>1.1000000000000001</v>
      </c>
      <c r="AJ53" s="48">
        <f t="shared" ca="1" si="30"/>
        <v>1.01</v>
      </c>
      <c r="AK53" s="48">
        <f t="shared" ca="1" si="30"/>
        <v>1.04</v>
      </c>
      <c r="AL53" s="48">
        <f t="shared" ca="1" si="30"/>
        <v>0.95</v>
      </c>
      <c r="AM53" s="48">
        <f t="shared" ca="1" si="30"/>
        <v>1.08</v>
      </c>
      <c r="AN53" s="48">
        <f t="shared" ca="1" si="30"/>
        <v>1.1000000000000001</v>
      </c>
      <c r="AO53" s="48">
        <f t="shared" ca="1" si="30"/>
        <v>1.01</v>
      </c>
      <c r="AP53" s="48">
        <f t="shared" ca="1" si="30"/>
        <v>1.07</v>
      </c>
      <c r="AR53" s="56">
        <v>1077913.8656616039</v>
      </c>
      <c r="AS53" s="56">
        <v>1221686.0195675797</v>
      </c>
      <c r="AT53" s="56">
        <v>1192049.6334822541</v>
      </c>
      <c r="AU53" s="56">
        <v>1296581.7644466164</v>
      </c>
      <c r="AV53" s="56">
        <v>1158035.5460235856</v>
      </c>
      <c r="AW53" s="56">
        <v>1105139.5729246696</v>
      </c>
      <c r="AX53" s="56">
        <v>1111064.9158250983</v>
      </c>
      <c r="AY53" s="56">
        <v>1093949.2708409345</v>
      </c>
      <c r="AZ53" s="56">
        <v>1375270.1542143123</v>
      </c>
      <c r="BA53" s="56">
        <v>1224063.445374795</v>
      </c>
      <c r="BB53" s="56">
        <v>1229363.922642732</v>
      </c>
      <c r="BC53" s="57">
        <v>1311596.0226190379</v>
      </c>
    </row>
    <row r="54" spans="1:55" x14ac:dyDescent="0.35">
      <c r="A54" s="9" t="s">
        <v>1</v>
      </c>
      <c r="B54" s="8">
        <v>4</v>
      </c>
      <c r="C54" s="12">
        <v>1181354.6943019789</v>
      </c>
      <c r="D54" s="12">
        <v>1769281.4795026942</v>
      </c>
      <c r="E54" s="12">
        <v>1309610.862306657</v>
      </c>
      <c r="F54" s="12">
        <v>1404212.205636031</v>
      </c>
      <c r="G54" s="12">
        <v>1195751.4055676123</v>
      </c>
      <c r="H54" s="12">
        <v>1721435.2179803406</v>
      </c>
      <c r="I54" s="12">
        <v>1774621.5188256884</v>
      </c>
      <c r="J54" s="12">
        <v>1656301.8349370882</v>
      </c>
      <c r="K54" s="12">
        <v>1484373.9833757451</v>
      </c>
      <c r="L54" s="12">
        <v>1363984.0428172278</v>
      </c>
      <c r="M54" s="12">
        <v>1264928.9337922179</v>
      </c>
      <c r="N54" s="12">
        <v>1618321.994450046</v>
      </c>
      <c r="P54" s="47">
        <v>0.88</v>
      </c>
      <c r="Q54" s="47">
        <v>1.2</v>
      </c>
      <c r="R54" s="47">
        <v>0.97</v>
      </c>
      <c r="S54" s="47">
        <v>1.1200000000000001</v>
      </c>
      <c r="T54" s="47">
        <v>0.92</v>
      </c>
      <c r="U54" s="47">
        <v>1.1499999999999999</v>
      </c>
      <c r="V54" s="47">
        <v>1.1299999999999999</v>
      </c>
      <c r="W54" s="47">
        <v>1.18</v>
      </c>
      <c r="X54" s="47">
        <v>0.95</v>
      </c>
      <c r="Y54" s="47">
        <v>0.96</v>
      </c>
      <c r="Z54" s="47">
        <v>0.84</v>
      </c>
      <c r="AA54" s="47">
        <v>1.05</v>
      </c>
      <c r="AE54" s="47">
        <f ca="1">RANDBETWEEN(80,120)/100</f>
        <v>1.01</v>
      </c>
      <c r="AF54" s="47">
        <f t="shared" ref="AF54:AP54" ca="1" si="55">RANDBETWEEN(84,122)/100</f>
        <v>1.01</v>
      </c>
      <c r="AG54" s="47">
        <f t="shared" ca="1" si="55"/>
        <v>0.91</v>
      </c>
      <c r="AH54" s="47">
        <f t="shared" ca="1" si="55"/>
        <v>0.9</v>
      </c>
      <c r="AI54" s="47">
        <f t="shared" ca="1" si="55"/>
        <v>0.84</v>
      </c>
      <c r="AJ54" s="47">
        <f t="shared" ca="1" si="55"/>
        <v>0.97</v>
      </c>
      <c r="AK54" s="47">
        <f t="shared" ca="1" si="55"/>
        <v>1.1000000000000001</v>
      </c>
      <c r="AL54" s="47">
        <f t="shared" ca="1" si="55"/>
        <v>1.06</v>
      </c>
      <c r="AM54" s="47">
        <f t="shared" ca="1" si="55"/>
        <v>1.1399999999999999</v>
      </c>
      <c r="AN54" s="47">
        <f t="shared" ca="1" si="55"/>
        <v>0.93</v>
      </c>
      <c r="AO54" s="47">
        <f t="shared" ca="1" si="55"/>
        <v>1.17</v>
      </c>
      <c r="AP54" s="47">
        <f t="shared" ca="1" si="55"/>
        <v>1.21</v>
      </c>
      <c r="AR54" s="54">
        <v>1342448.5162522488</v>
      </c>
      <c r="AS54" s="54">
        <v>1474401.2329189118</v>
      </c>
      <c r="AT54" s="54">
        <v>1350114.2910377907</v>
      </c>
      <c r="AU54" s="54">
        <v>1253760.8978893133</v>
      </c>
      <c r="AV54" s="54">
        <v>1299729.788660448</v>
      </c>
      <c r="AW54" s="54">
        <v>1496900.1895481225</v>
      </c>
      <c r="AX54" s="54">
        <v>1570461.5210846802</v>
      </c>
      <c r="AY54" s="54">
        <v>1403645.622828041</v>
      </c>
      <c r="AZ54" s="54">
        <v>1562498.9298692055</v>
      </c>
      <c r="BA54" s="54">
        <v>1420816.7112679456</v>
      </c>
      <c r="BB54" s="54">
        <v>1505867.778324069</v>
      </c>
      <c r="BC54" s="55">
        <v>1541259.0423333771</v>
      </c>
    </row>
    <row r="55" spans="1:55" x14ac:dyDescent="0.35">
      <c r="A55" s="9" t="s">
        <v>2</v>
      </c>
      <c r="B55" s="8">
        <v>4</v>
      </c>
      <c r="C55" s="12">
        <v>478937.37438612146</v>
      </c>
      <c r="D55" s="12">
        <v>449497.089137164</v>
      </c>
      <c r="E55" s="12">
        <v>405405.52354824397</v>
      </c>
      <c r="F55" s="12">
        <v>418627.01811808906</v>
      </c>
      <c r="G55" s="12">
        <v>393539.38588945474</v>
      </c>
      <c r="H55" s="12">
        <v>386091.07504474273</v>
      </c>
      <c r="I55" s="12">
        <v>392178.82602657867</v>
      </c>
      <c r="J55" s="12">
        <v>340585.59160390747</v>
      </c>
      <c r="K55" s="12">
        <v>440655.98572791374</v>
      </c>
      <c r="L55" s="12">
        <v>401803.24181083514</v>
      </c>
      <c r="M55" s="12">
        <v>498953.02125187422</v>
      </c>
      <c r="N55" s="12">
        <v>434352.03416636208</v>
      </c>
      <c r="P55" s="51">
        <v>1</v>
      </c>
      <c r="Q55" s="51">
        <v>1.04</v>
      </c>
      <c r="R55" s="51">
        <v>1.01</v>
      </c>
      <c r="S55" s="51">
        <v>1</v>
      </c>
      <c r="T55" s="51">
        <v>1.05</v>
      </c>
      <c r="U55" s="51">
        <v>0.98</v>
      </c>
      <c r="V55" s="51">
        <v>0.97</v>
      </c>
      <c r="W55" s="51">
        <v>1.02</v>
      </c>
      <c r="X55" s="51">
        <v>1.03</v>
      </c>
      <c r="Y55" s="51">
        <v>1.05</v>
      </c>
      <c r="Z55" s="51">
        <v>1.04</v>
      </c>
      <c r="AA55" s="51">
        <v>1.02</v>
      </c>
      <c r="AE55" s="51">
        <f ca="1">RANDBETWEEN(96,105)/100</f>
        <v>0.97</v>
      </c>
      <c r="AF55" s="51">
        <f t="shared" ref="AF55:AP55" ca="1" si="56">RANDBETWEEN(96,105)/100</f>
        <v>0.96</v>
      </c>
      <c r="AG55" s="51">
        <f t="shared" ca="1" si="56"/>
        <v>1.01</v>
      </c>
      <c r="AH55" s="51">
        <f t="shared" ca="1" si="56"/>
        <v>0.99</v>
      </c>
      <c r="AI55" s="51">
        <f t="shared" ca="1" si="56"/>
        <v>1.04</v>
      </c>
      <c r="AJ55" s="51">
        <f t="shared" ca="1" si="56"/>
        <v>1</v>
      </c>
      <c r="AK55" s="51">
        <f t="shared" ca="1" si="56"/>
        <v>1.05</v>
      </c>
      <c r="AL55" s="51">
        <f t="shared" ca="1" si="56"/>
        <v>1.04</v>
      </c>
      <c r="AM55" s="51">
        <f t="shared" ca="1" si="56"/>
        <v>1.05</v>
      </c>
      <c r="AN55" s="51">
        <f t="shared" ca="1" si="56"/>
        <v>1.02</v>
      </c>
      <c r="AO55" s="51">
        <f t="shared" ca="1" si="56"/>
        <v>1.05</v>
      </c>
      <c r="AP55" s="51">
        <f t="shared" ca="1" si="56"/>
        <v>0.99</v>
      </c>
      <c r="AR55" s="56">
        <v>478937.37438612146</v>
      </c>
      <c r="AS55" s="56">
        <v>432208.73955496534</v>
      </c>
      <c r="AT55" s="56">
        <v>401391.60747350886</v>
      </c>
      <c r="AU55" s="56">
        <v>418627.01811808906</v>
      </c>
      <c r="AV55" s="56">
        <v>374799.41513281403</v>
      </c>
      <c r="AW55" s="56">
        <v>393970.48473953339</v>
      </c>
      <c r="AX55" s="56">
        <v>404308.0680686378</v>
      </c>
      <c r="AY55" s="56">
        <v>333907.44274892891</v>
      </c>
      <c r="AZ55" s="56">
        <v>427821.34536690655</v>
      </c>
      <c r="BA55" s="56">
        <v>382669.75410555728</v>
      </c>
      <c r="BB55" s="56">
        <v>479762.52043449442</v>
      </c>
      <c r="BC55" s="57">
        <v>425835.32761408045</v>
      </c>
    </row>
    <row r="56" spans="1:55" x14ac:dyDescent="0.35">
      <c r="A56" s="9" t="s">
        <v>3</v>
      </c>
      <c r="B56" s="8">
        <v>4</v>
      </c>
      <c r="C56" s="12">
        <v>120344.99439716639</v>
      </c>
      <c r="D56" s="12">
        <v>43519.371715780304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27335.620584847933</v>
      </c>
      <c r="K56" s="12">
        <v>15998.962375204579</v>
      </c>
      <c r="L56" s="12">
        <v>0</v>
      </c>
      <c r="M56" s="12">
        <v>0</v>
      </c>
      <c r="N56" s="12">
        <v>0</v>
      </c>
      <c r="P56" s="48">
        <v>1.08</v>
      </c>
      <c r="Q56" s="48">
        <v>0.93</v>
      </c>
      <c r="R56" s="48">
        <v>1.1000000000000001</v>
      </c>
      <c r="S56" s="48">
        <v>0.93</v>
      </c>
      <c r="T56" s="48">
        <v>1.02</v>
      </c>
      <c r="U56" s="48">
        <v>1.03</v>
      </c>
      <c r="V56" s="48">
        <v>0.94</v>
      </c>
      <c r="W56" s="48">
        <v>0.95</v>
      </c>
      <c r="X56" s="48">
        <v>1.02</v>
      </c>
      <c r="Y56" s="48">
        <v>1.03</v>
      </c>
      <c r="Z56" s="48">
        <v>1.01</v>
      </c>
      <c r="AA56" s="48">
        <v>0.95</v>
      </c>
      <c r="AE56" s="48">
        <f t="shared" ca="1" si="6"/>
        <v>0.97</v>
      </c>
      <c r="AF56" s="48">
        <f t="shared" ref="AF56:AP78" ca="1" si="57">RANDBETWEEN(93,110)/100</f>
        <v>1.07</v>
      </c>
      <c r="AG56" s="48">
        <f t="shared" ca="1" si="57"/>
        <v>1.0900000000000001</v>
      </c>
      <c r="AH56" s="48">
        <f t="shared" ca="1" si="57"/>
        <v>1.03</v>
      </c>
      <c r="AI56" s="48">
        <f t="shared" ca="1" si="57"/>
        <v>0.95</v>
      </c>
      <c r="AJ56" s="48">
        <f t="shared" ca="1" si="57"/>
        <v>1.04</v>
      </c>
      <c r="AK56" s="48">
        <f t="shared" ca="1" si="57"/>
        <v>1</v>
      </c>
      <c r="AL56" s="48">
        <f t="shared" ca="1" si="57"/>
        <v>1.01</v>
      </c>
      <c r="AM56" s="48">
        <f t="shared" ca="1" si="57"/>
        <v>1.02</v>
      </c>
      <c r="AN56" s="48">
        <f t="shared" ca="1" si="57"/>
        <v>0.94</v>
      </c>
      <c r="AO56" s="48">
        <f t="shared" ca="1" si="57"/>
        <v>0.94</v>
      </c>
      <c r="AP56" s="48">
        <f t="shared" ca="1" si="57"/>
        <v>1.02</v>
      </c>
      <c r="AR56" s="54">
        <v>111430.55036774665</v>
      </c>
      <c r="AS56" s="54">
        <v>46795.023350301402</v>
      </c>
      <c r="AT56" s="54">
        <v>0</v>
      </c>
      <c r="AU56" s="54">
        <v>0</v>
      </c>
      <c r="AV56" s="54">
        <v>0</v>
      </c>
      <c r="AW56" s="54">
        <v>0</v>
      </c>
      <c r="AX56" s="54">
        <v>0</v>
      </c>
      <c r="AY56" s="54">
        <v>28774.337457734669</v>
      </c>
      <c r="AZ56" s="54">
        <v>15685.257230592724</v>
      </c>
      <c r="BA56" s="54">
        <v>0</v>
      </c>
      <c r="BB56" s="54">
        <v>0</v>
      </c>
      <c r="BC56" s="55">
        <v>0</v>
      </c>
    </row>
    <row r="57" spans="1:55" x14ac:dyDescent="0.35">
      <c r="A57" s="9" t="s">
        <v>4</v>
      </c>
      <c r="B57" s="8">
        <v>4</v>
      </c>
      <c r="C57" s="49">
        <f>C52-SUM(C53:C56)</f>
        <v>3371675.3203347581</v>
      </c>
      <c r="D57" s="49">
        <f t="shared" ref="D57:N57" si="58">D52-SUM(D53:D56)</f>
        <v>1985508.7352838079</v>
      </c>
      <c r="E57" s="49">
        <f t="shared" si="58"/>
        <v>2659282.7869881345</v>
      </c>
      <c r="F57" s="49">
        <f t="shared" si="58"/>
        <v>4301018.289312033</v>
      </c>
      <c r="G57" s="49">
        <f t="shared" si="58"/>
        <v>3539466.3488471624</v>
      </c>
      <c r="H57" s="49">
        <f t="shared" si="58"/>
        <v>3127482.4175555613</v>
      </c>
      <c r="I57" s="49">
        <f t="shared" si="58"/>
        <v>2081940.8647392197</v>
      </c>
      <c r="J57" s="49">
        <f t="shared" si="58"/>
        <v>4288705.480643589</v>
      </c>
      <c r="K57" s="49">
        <f t="shared" si="58"/>
        <v>1164654.1473118775</v>
      </c>
      <c r="L57" s="49">
        <f t="shared" si="58"/>
        <v>3310935.1801476143</v>
      </c>
      <c r="M57" s="49">
        <f t="shared" si="58"/>
        <v>4207123.818369057</v>
      </c>
      <c r="N57" s="49">
        <f t="shared" si="58"/>
        <v>4635721.2154290937</v>
      </c>
      <c r="P57" s="48">
        <v>0.96</v>
      </c>
      <c r="Q57" s="48">
        <v>0.99</v>
      </c>
      <c r="R57" s="48">
        <v>1</v>
      </c>
      <c r="S57" s="48">
        <v>0.96</v>
      </c>
      <c r="T57" s="48">
        <v>0.98</v>
      </c>
      <c r="U57" s="48">
        <v>0.93</v>
      </c>
      <c r="V57" s="48">
        <v>1.01</v>
      </c>
      <c r="W57" s="48">
        <v>1.07</v>
      </c>
      <c r="X57" s="48">
        <v>0.93</v>
      </c>
      <c r="Y57" s="48">
        <v>0.99</v>
      </c>
      <c r="Z57" s="48">
        <v>1.01</v>
      </c>
      <c r="AA57" s="48">
        <v>1.0900000000000001</v>
      </c>
      <c r="AE57" s="48">
        <f t="shared" ca="1" si="6"/>
        <v>0.96</v>
      </c>
      <c r="AF57" s="48">
        <f t="shared" ca="1" si="57"/>
        <v>1.06</v>
      </c>
      <c r="AG57" s="48">
        <f t="shared" ca="1" si="57"/>
        <v>1.02</v>
      </c>
      <c r="AH57" s="48">
        <f t="shared" ca="1" si="57"/>
        <v>0.95</v>
      </c>
      <c r="AI57" s="48">
        <f t="shared" ca="1" si="57"/>
        <v>0.97</v>
      </c>
      <c r="AJ57" s="48">
        <f t="shared" ca="1" si="57"/>
        <v>0.98</v>
      </c>
      <c r="AK57" s="48">
        <f t="shared" ca="1" si="57"/>
        <v>0.99</v>
      </c>
      <c r="AL57" s="48">
        <f t="shared" ca="1" si="57"/>
        <v>1.02</v>
      </c>
      <c r="AM57" s="48">
        <f t="shared" ca="1" si="57"/>
        <v>1.07</v>
      </c>
      <c r="AN57" s="48">
        <f t="shared" ca="1" si="57"/>
        <v>1</v>
      </c>
      <c r="AO57" s="48">
        <f t="shared" ca="1" si="57"/>
        <v>0.96</v>
      </c>
      <c r="AP57" s="48">
        <f t="shared" ca="1" si="57"/>
        <v>1.0900000000000001</v>
      </c>
      <c r="AR57" s="58">
        <f>AR52-SUM(AR53:AR56)</f>
        <v>3113782.327269122</v>
      </c>
      <c r="AS57" s="58">
        <f t="shared" ref="AS57:BC57" si="59">AS52-SUM(AS53:AS56)</f>
        <v>2907633.5804492566</v>
      </c>
      <c r="AT57" s="58">
        <f t="shared" si="59"/>
        <v>2486711.003310489</v>
      </c>
      <c r="AU57" s="58">
        <f t="shared" si="59"/>
        <v>3429888.7410293547</v>
      </c>
      <c r="AV57" s="58">
        <f t="shared" si="59"/>
        <v>3469920.623616484</v>
      </c>
      <c r="AW57" s="58">
        <f t="shared" si="59"/>
        <v>3398812.7984373411</v>
      </c>
      <c r="AX57" s="58">
        <f t="shared" si="59"/>
        <v>2925919.4687817954</v>
      </c>
      <c r="AY57" s="58">
        <f t="shared" si="59"/>
        <v>3317657.3720126785</v>
      </c>
      <c r="AZ57" s="58">
        <f t="shared" si="59"/>
        <v>2198822.2335799932</v>
      </c>
      <c r="BA57" s="58">
        <f t="shared" si="59"/>
        <v>2937452.8569755289</v>
      </c>
      <c r="BB57" s="58">
        <f t="shared" si="59"/>
        <v>3150995.4525927668</v>
      </c>
      <c r="BC57" s="59">
        <f t="shared" si="59"/>
        <v>4577340.3121589255</v>
      </c>
    </row>
    <row r="58" spans="1:55" x14ac:dyDescent="0.35">
      <c r="A58" s="9" t="s">
        <v>5</v>
      </c>
      <c r="B58" s="8">
        <v>4</v>
      </c>
      <c r="C58" s="12">
        <v>112270.74319329488</v>
      </c>
      <c r="D58" s="12">
        <v>94817.933720432993</v>
      </c>
      <c r="E58" s="12">
        <v>81862.910387044583</v>
      </c>
      <c r="F58" s="12">
        <v>87748.569770050162</v>
      </c>
      <c r="G58" s="12">
        <v>142075.20094900596</v>
      </c>
      <c r="H58" s="12">
        <v>134966.9162704536</v>
      </c>
      <c r="I58" s="12">
        <v>151323.12355386015</v>
      </c>
      <c r="J58" s="12">
        <v>142280.04978464276</v>
      </c>
      <c r="K58" s="12">
        <v>115221.16461260502</v>
      </c>
      <c r="L58" s="12">
        <v>119946.50293783267</v>
      </c>
      <c r="M58" s="12">
        <v>103585.7750330791</v>
      </c>
      <c r="N58" s="12">
        <v>102151.80314786416</v>
      </c>
      <c r="P58" s="51">
        <v>1.03</v>
      </c>
      <c r="Q58" s="51">
        <v>1.05</v>
      </c>
      <c r="R58" s="51">
        <v>1.03</v>
      </c>
      <c r="S58" s="51">
        <v>0.96</v>
      </c>
      <c r="T58" s="51">
        <v>1</v>
      </c>
      <c r="U58" s="51">
        <v>0.96</v>
      </c>
      <c r="V58" s="51">
        <v>1.02</v>
      </c>
      <c r="W58" s="51">
        <v>1.04</v>
      </c>
      <c r="X58" s="51">
        <v>0.97</v>
      </c>
      <c r="Y58" s="51">
        <v>1.03</v>
      </c>
      <c r="Z58" s="51">
        <v>1.01</v>
      </c>
      <c r="AA58" s="51">
        <v>0.96</v>
      </c>
      <c r="AE58" s="51">
        <f ca="1">RANDBETWEEN(96,105)/100</f>
        <v>1</v>
      </c>
      <c r="AF58" s="51">
        <f t="shared" ref="AF58:AP58" ca="1" si="60">RANDBETWEEN(96,105)/100</f>
        <v>1.01</v>
      </c>
      <c r="AG58" s="51">
        <f t="shared" ca="1" si="60"/>
        <v>0.96</v>
      </c>
      <c r="AH58" s="51">
        <f t="shared" ca="1" si="60"/>
        <v>1.04</v>
      </c>
      <c r="AI58" s="51">
        <f t="shared" ca="1" si="60"/>
        <v>1.01</v>
      </c>
      <c r="AJ58" s="51">
        <f t="shared" ca="1" si="60"/>
        <v>0.99</v>
      </c>
      <c r="AK58" s="51">
        <f t="shared" ca="1" si="60"/>
        <v>0.96</v>
      </c>
      <c r="AL58" s="51">
        <f t="shared" ca="1" si="60"/>
        <v>0.99</v>
      </c>
      <c r="AM58" s="51">
        <f t="shared" ca="1" si="60"/>
        <v>1.05</v>
      </c>
      <c r="AN58" s="51">
        <f t="shared" ca="1" si="60"/>
        <v>0.96</v>
      </c>
      <c r="AO58" s="51">
        <f t="shared" ca="1" si="60"/>
        <v>0.97</v>
      </c>
      <c r="AP58" s="51">
        <f t="shared" ca="1" si="60"/>
        <v>1.01</v>
      </c>
      <c r="AR58" s="54">
        <v>109000.72154688824</v>
      </c>
      <c r="AS58" s="54">
        <v>90302.794019459994</v>
      </c>
      <c r="AT58" s="54">
        <v>79478.553773829684</v>
      </c>
      <c r="AU58" s="54">
        <v>91404.760177135584</v>
      </c>
      <c r="AV58" s="54">
        <v>142075.20094900596</v>
      </c>
      <c r="AW58" s="54">
        <v>140590.53778172249</v>
      </c>
      <c r="AX58" s="54">
        <v>148356.00348417662</v>
      </c>
      <c r="AY58" s="54">
        <v>136807.7401775411</v>
      </c>
      <c r="AZ58" s="54">
        <v>118784.70578619074</v>
      </c>
      <c r="BA58" s="54">
        <v>116452.91547362396</v>
      </c>
      <c r="BB58" s="54">
        <v>102560.17330007831</v>
      </c>
      <c r="BC58" s="55">
        <v>106408.12827902517</v>
      </c>
    </row>
    <row r="59" spans="1:55" x14ac:dyDescent="0.35">
      <c r="A59" s="9" t="s">
        <v>6</v>
      </c>
      <c r="B59" s="8">
        <v>4</v>
      </c>
      <c r="C59" s="49">
        <f>C57+C58</f>
        <v>3483946.063528053</v>
      </c>
      <c r="D59" s="49">
        <f t="shared" ref="D59:N59" si="61">D57+D58</f>
        <v>2080326.6690042408</v>
      </c>
      <c r="E59" s="49">
        <f t="shared" si="61"/>
        <v>2741145.6973751793</v>
      </c>
      <c r="F59" s="49">
        <f t="shared" si="61"/>
        <v>4388766.8590820832</v>
      </c>
      <c r="G59" s="49">
        <f t="shared" si="61"/>
        <v>3681541.5497961682</v>
      </c>
      <c r="H59" s="49">
        <f t="shared" si="61"/>
        <v>3262449.3338260148</v>
      </c>
      <c r="I59" s="49">
        <f t="shared" si="61"/>
        <v>2233263.9882930797</v>
      </c>
      <c r="J59" s="49">
        <f t="shared" si="61"/>
        <v>4430985.5304282317</v>
      </c>
      <c r="K59" s="49">
        <f t="shared" si="61"/>
        <v>1279875.3119244825</v>
      </c>
      <c r="L59" s="49">
        <f t="shared" si="61"/>
        <v>3430881.6830854472</v>
      </c>
      <c r="M59" s="49">
        <f t="shared" si="61"/>
        <v>4310709.5934021361</v>
      </c>
      <c r="N59" s="49">
        <f t="shared" si="61"/>
        <v>4737873.0185769582</v>
      </c>
      <c r="P59" s="48">
        <v>1.0900000000000001</v>
      </c>
      <c r="Q59" s="48">
        <v>1.03</v>
      </c>
      <c r="R59" s="48">
        <v>0.95</v>
      </c>
      <c r="S59" s="48">
        <v>1.08</v>
      </c>
      <c r="T59" s="48">
        <v>0.97</v>
      </c>
      <c r="U59" s="48">
        <v>1.1000000000000001</v>
      </c>
      <c r="V59" s="48">
        <v>0.95</v>
      </c>
      <c r="W59" s="48">
        <v>1.06</v>
      </c>
      <c r="X59" s="48">
        <v>1.04</v>
      </c>
      <c r="Y59" s="48">
        <v>0.96</v>
      </c>
      <c r="Z59" s="48">
        <v>0.93</v>
      </c>
      <c r="AA59" s="48">
        <v>0.99</v>
      </c>
      <c r="AE59" s="48">
        <f t="shared" ca="1" si="6"/>
        <v>0.96</v>
      </c>
      <c r="AF59" s="48">
        <f t="shared" ca="1" si="57"/>
        <v>1.1000000000000001</v>
      </c>
      <c r="AG59" s="48">
        <f t="shared" ca="1" si="57"/>
        <v>0.93</v>
      </c>
      <c r="AH59" s="48">
        <f t="shared" ca="1" si="57"/>
        <v>1.08</v>
      </c>
      <c r="AI59" s="48">
        <f t="shared" ca="1" si="57"/>
        <v>0.99</v>
      </c>
      <c r="AJ59" s="48">
        <f t="shared" ca="1" si="57"/>
        <v>1.04</v>
      </c>
      <c r="AK59" s="48">
        <f t="shared" ca="1" si="57"/>
        <v>1.03</v>
      </c>
      <c r="AL59" s="48">
        <f t="shared" ca="1" si="57"/>
        <v>1.08</v>
      </c>
      <c r="AM59" s="48">
        <f t="shared" ca="1" si="57"/>
        <v>0.97</v>
      </c>
      <c r="AN59" s="48">
        <f t="shared" ca="1" si="57"/>
        <v>1.0900000000000001</v>
      </c>
      <c r="AO59" s="48">
        <f t="shared" ca="1" si="57"/>
        <v>0.98</v>
      </c>
      <c r="AP59" s="48">
        <f t="shared" ca="1" si="57"/>
        <v>1.05</v>
      </c>
      <c r="AR59" s="58">
        <f>AR57+AR58</f>
        <v>3222783.0488160104</v>
      </c>
      <c r="AS59" s="58">
        <f t="shared" ref="AS59:BC59" si="62">AS57+AS58</f>
        <v>2997936.3744687168</v>
      </c>
      <c r="AT59" s="58">
        <f t="shared" si="62"/>
        <v>2566189.5570843187</v>
      </c>
      <c r="AU59" s="58">
        <f t="shared" si="62"/>
        <v>3521293.5012064902</v>
      </c>
      <c r="AV59" s="58">
        <f t="shared" si="62"/>
        <v>3611995.8245654898</v>
      </c>
      <c r="AW59" s="58">
        <f t="shared" si="62"/>
        <v>3539403.3362190635</v>
      </c>
      <c r="AX59" s="58">
        <f t="shared" si="62"/>
        <v>3074275.4722659718</v>
      </c>
      <c r="AY59" s="58">
        <f t="shared" si="62"/>
        <v>3454465.1121902196</v>
      </c>
      <c r="AZ59" s="58">
        <f t="shared" si="62"/>
        <v>2317606.9393661842</v>
      </c>
      <c r="BA59" s="58">
        <f t="shared" si="62"/>
        <v>3053905.772449153</v>
      </c>
      <c r="BB59" s="58">
        <f t="shared" si="62"/>
        <v>3253555.625892845</v>
      </c>
      <c r="BC59" s="59">
        <f t="shared" si="62"/>
        <v>4683748.4404379502</v>
      </c>
    </row>
    <row r="60" spans="1:55" x14ac:dyDescent="0.35">
      <c r="A60" s="9" t="s">
        <v>9</v>
      </c>
      <c r="B60" s="8">
        <v>4</v>
      </c>
      <c r="C60" s="12">
        <v>-37271.219180640634</v>
      </c>
      <c r="D60" s="12">
        <v>231507.08655207421</v>
      </c>
      <c r="E60" s="12">
        <v>548751.93303829047</v>
      </c>
      <c r="F60" s="12">
        <v>498850.23257961997</v>
      </c>
      <c r="G60" s="12">
        <v>2959558.0074981656</v>
      </c>
      <c r="H60" s="12">
        <v>5739419.9120316589</v>
      </c>
      <c r="I60" s="12">
        <v>4338735.2339662369</v>
      </c>
      <c r="J60" s="12">
        <v>2796853.1628313409</v>
      </c>
      <c r="K60" s="12">
        <v>415178.95365138928</v>
      </c>
      <c r="L60" s="12">
        <v>475164.59563407797</v>
      </c>
      <c r="M60" s="12">
        <v>498387.72907987371</v>
      </c>
      <c r="N60" s="12">
        <v>614819.47475085768</v>
      </c>
      <c r="P60" s="48">
        <v>1.01</v>
      </c>
      <c r="Q60" s="48">
        <v>1.08</v>
      </c>
      <c r="R60" s="48">
        <v>1.1000000000000001</v>
      </c>
      <c r="S60" s="48">
        <v>1.04</v>
      </c>
      <c r="T60" s="48">
        <v>0.94</v>
      </c>
      <c r="U60" s="48">
        <v>0.99</v>
      </c>
      <c r="V60" s="48">
        <v>0.97</v>
      </c>
      <c r="W60" s="48">
        <v>0.98</v>
      </c>
      <c r="X60" s="48">
        <v>0.98</v>
      </c>
      <c r="Y60" s="48">
        <v>1.1000000000000001</v>
      </c>
      <c r="Z60" s="48">
        <v>1.04</v>
      </c>
      <c r="AA60" s="48">
        <v>0.96</v>
      </c>
      <c r="AE60" s="48">
        <f t="shared" ca="1" si="6"/>
        <v>1.01</v>
      </c>
      <c r="AF60" s="48">
        <f t="shared" ca="1" si="57"/>
        <v>1.04</v>
      </c>
      <c r="AG60" s="48">
        <f t="shared" ca="1" si="57"/>
        <v>0.94</v>
      </c>
      <c r="AH60" s="48">
        <f t="shared" ca="1" si="57"/>
        <v>0.94</v>
      </c>
      <c r="AI60" s="48">
        <f t="shared" ca="1" si="57"/>
        <v>1.05</v>
      </c>
      <c r="AJ60" s="48">
        <f t="shared" ca="1" si="57"/>
        <v>0.93</v>
      </c>
      <c r="AK60" s="48">
        <f t="shared" ca="1" si="57"/>
        <v>1.02</v>
      </c>
      <c r="AL60" s="48">
        <f t="shared" ca="1" si="57"/>
        <v>1.08</v>
      </c>
      <c r="AM60" s="48">
        <f t="shared" ca="1" si="57"/>
        <v>1.0900000000000001</v>
      </c>
      <c r="AN60" s="48">
        <f t="shared" ca="1" si="57"/>
        <v>1.08</v>
      </c>
      <c r="AO60" s="48">
        <f t="shared" ca="1" si="57"/>
        <v>1.08</v>
      </c>
      <c r="AP60" s="48">
        <f t="shared" ca="1" si="57"/>
        <v>0.99</v>
      </c>
      <c r="AR60" s="54">
        <v>-36902.197208555081</v>
      </c>
      <c r="AS60" s="54">
        <v>214358.41347414278</v>
      </c>
      <c r="AT60" s="54">
        <v>498865.39367117314</v>
      </c>
      <c r="AU60" s="54">
        <v>479663.6851727115</v>
      </c>
      <c r="AV60" s="54">
        <v>3148465.9654235807</v>
      </c>
      <c r="AW60" s="54">
        <v>5797393.8505370291</v>
      </c>
      <c r="AX60" s="54">
        <v>4472922.9216146776</v>
      </c>
      <c r="AY60" s="54">
        <v>2853931.7988074906</v>
      </c>
      <c r="AZ60" s="54">
        <v>423651.99352182582</v>
      </c>
      <c r="BA60" s="54">
        <v>431967.81421279814</v>
      </c>
      <c r="BB60" s="54">
        <v>479218.9702691093</v>
      </c>
      <c r="BC60" s="55">
        <v>640436.95286547684</v>
      </c>
    </row>
    <row r="61" spans="1:55" x14ac:dyDescent="0.35">
      <c r="A61" s="9" t="s">
        <v>7</v>
      </c>
      <c r="B61" s="8">
        <v>4</v>
      </c>
      <c r="C61" s="49">
        <f>C59-C60</f>
        <v>3521217.2827086938</v>
      </c>
      <c r="D61" s="49">
        <f t="shared" ref="D61:N61" si="63">D59-D60</f>
        <v>1848819.5824521666</v>
      </c>
      <c r="E61" s="49">
        <f t="shared" si="63"/>
        <v>2192393.7643368887</v>
      </c>
      <c r="F61" s="49">
        <f t="shared" si="63"/>
        <v>3889916.6265024631</v>
      </c>
      <c r="G61" s="49">
        <f t="shared" si="63"/>
        <v>721983.54229800263</v>
      </c>
      <c r="H61" s="49">
        <f t="shared" si="63"/>
        <v>-2476970.5782056442</v>
      </c>
      <c r="I61" s="49">
        <f t="shared" si="63"/>
        <v>-2105471.2456731573</v>
      </c>
      <c r="J61" s="49">
        <f t="shared" si="63"/>
        <v>1634132.3675968908</v>
      </c>
      <c r="K61" s="49">
        <f t="shared" si="63"/>
        <v>864696.35827309312</v>
      </c>
      <c r="L61" s="49">
        <f t="shared" si="63"/>
        <v>2955717.087451369</v>
      </c>
      <c r="M61" s="49">
        <f t="shared" si="63"/>
        <v>3812321.8643222624</v>
      </c>
      <c r="N61" s="49">
        <f t="shared" si="63"/>
        <v>4123053.5438261004</v>
      </c>
      <c r="P61" s="48">
        <v>1.08</v>
      </c>
      <c r="Q61" s="48">
        <v>1.03</v>
      </c>
      <c r="R61" s="48">
        <v>0.98</v>
      </c>
      <c r="S61" s="48">
        <v>1.04</v>
      </c>
      <c r="T61" s="48">
        <v>0.93</v>
      </c>
      <c r="U61" s="48">
        <v>0.95</v>
      </c>
      <c r="V61" s="48">
        <v>1.07</v>
      </c>
      <c r="W61" s="48">
        <v>1.07</v>
      </c>
      <c r="X61" s="48">
        <v>0.97</v>
      </c>
      <c r="Y61" s="48">
        <v>1.07</v>
      </c>
      <c r="Z61" s="48">
        <v>1.05</v>
      </c>
      <c r="AA61" s="48">
        <v>0.93</v>
      </c>
      <c r="AE61" s="48">
        <f t="shared" ca="1" si="6"/>
        <v>0.92</v>
      </c>
      <c r="AF61" s="48">
        <f t="shared" ca="1" si="57"/>
        <v>1.02</v>
      </c>
      <c r="AG61" s="48">
        <f t="shared" ca="1" si="57"/>
        <v>0.95</v>
      </c>
      <c r="AH61" s="48">
        <f t="shared" ca="1" si="57"/>
        <v>1.01</v>
      </c>
      <c r="AI61" s="48">
        <f t="shared" ca="1" si="57"/>
        <v>1</v>
      </c>
      <c r="AJ61" s="48">
        <f t="shared" ca="1" si="57"/>
        <v>0.99</v>
      </c>
      <c r="AK61" s="48">
        <f t="shared" ca="1" si="57"/>
        <v>1.01</v>
      </c>
      <c r="AL61" s="48">
        <f t="shared" ca="1" si="57"/>
        <v>1.0900000000000001</v>
      </c>
      <c r="AM61" s="48">
        <f t="shared" ca="1" si="57"/>
        <v>0.99</v>
      </c>
      <c r="AN61" s="48">
        <f t="shared" ca="1" si="57"/>
        <v>0.95</v>
      </c>
      <c r="AO61" s="48">
        <f t="shared" ca="1" si="57"/>
        <v>1.1000000000000001</v>
      </c>
      <c r="AP61" s="48">
        <f t="shared" ca="1" si="57"/>
        <v>1.02</v>
      </c>
      <c r="AR61" s="58">
        <f>AR59-AR60</f>
        <v>3259685.2460245653</v>
      </c>
      <c r="AS61" s="58">
        <f t="shared" ref="AS61:BC61" si="64">AS59-AS60</f>
        <v>2783577.9609945742</v>
      </c>
      <c r="AT61" s="58">
        <f t="shared" si="64"/>
        <v>2067324.1634131456</v>
      </c>
      <c r="AU61" s="58">
        <f t="shared" si="64"/>
        <v>3041629.8160337787</v>
      </c>
      <c r="AV61" s="58">
        <f t="shared" si="64"/>
        <v>463529.85914190905</v>
      </c>
      <c r="AW61" s="58">
        <f t="shared" si="64"/>
        <v>-2257990.5143179656</v>
      </c>
      <c r="AX61" s="58">
        <f t="shared" si="64"/>
        <v>-1398647.4493487058</v>
      </c>
      <c r="AY61" s="58">
        <f t="shared" si="64"/>
        <v>600533.31338272896</v>
      </c>
      <c r="AZ61" s="58">
        <f t="shared" si="64"/>
        <v>1893954.9458443583</v>
      </c>
      <c r="BA61" s="58">
        <f t="shared" si="64"/>
        <v>2621937.9582363549</v>
      </c>
      <c r="BB61" s="58">
        <f t="shared" si="64"/>
        <v>2774336.6556237359</v>
      </c>
      <c r="BC61" s="59">
        <f t="shared" si="64"/>
        <v>4043311.4875724735</v>
      </c>
    </row>
    <row r="62" spans="1:55" s="40" customFormat="1" x14ac:dyDescent="0.35">
      <c r="A62" s="40" t="s">
        <v>80</v>
      </c>
      <c r="B62" s="41">
        <v>1</v>
      </c>
      <c r="C62" s="42">
        <v>1090206.72</v>
      </c>
      <c r="D62" s="42">
        <v>1221942.95</v>
      </c>
      <c r="E62" s="42">
        <v>1228977.3899999999</v>
      </c>
      <c r="F62" s="42">
        <v>1319149.8600000001</v>
      </c>
      <c r="G62" s="42">
        <v>1290924</v>
      </c>
      <c r="H62" s="42">
        <v>1266209.9669999999</v>
      </c>
      <c r="I62" s="42">
        <v>1349705.7</v>
      </c>
      <c r="J62" s="42">
        <v>1415885.9000000001</v>
      </c>
      <c r="K62" s="42">
        <v>1117223.8800000001</v>
      </c>
      <c r="L62" s="42">
        <v>1189724.58</v>
      </c>
      <c r="M62" s="42">
        <v>1123594.3008000001</v>
      </c>
      <c r="N62" s="42">
        <v>1242835.6608</v>
      </c>
      <c r="P62" s="48">
        <v>0.96</v>
      </c>
      <c r="Q62" s="48">
        <v>0.97</v>
      </c>
      <c r="R62" s="48">
        <v>0.97</v>
      </c>
      <c r="S62" s="48">
        <v>1.06</v>
      </c>
      <c r="T62" s="48">
        <v>1</v>
      </c>
      <c r="U62" s="48">
        <v>0.97</v>
      </c>
      <c r="V62" s="48">
        <v>1.05</v>
      </c>
      <c r="W62" s="48">
        <v>1.1000000000000001</v>
      </c>
      <c r="X62" s="48">
        <v>0.93</v>
      </c>
      <c r="Y62" s="48">
        <v>0.99</v>
      </c>
      <c r="Z62" s="48">
        <v>0.97</v>
      </c>
      <c r="AA62" s="48">
        <v>0.96</v>
      </c>
      <c r="AE62" s="48">
        <f t="shared" ca="1" si="6"/>
        <v>1.04</v>
      </c>
      <c r="AF62" s="48">
        <f t="shared" ca="1" si="57"/>
        <v>0.96</v>
      </c>
      <c r="AG62" s="48">
        <f t="shared" ca="1" si="57"/>
        <v>1.1000000000000001</v>
      </c>
      <c r="AH62" s="48">
        <f t="shared" ca="1" si="57"/>
        <v>1</v>
      </c>
      <c r="AI62" s="48">
        <f t="shared" ca="1" si="57"/>
        <v>0.98</v>
      </c>
      <c r="AJ62" s="48">
        <f t="shared" ca="1" si="57"/>
        <v>0.96</v>
      </c>
      <c r="AK62" s="48">
        <f t="shared" ca="1" si="57"/>
        <v>1.06</v>
      </c>
      <c r="AL62" s="48">
        <f t="shared" ca="1" si="57"/>
        <v>0.94</v>
      </c>
      <c r="AM62" s="48">
        <f t="shared" ca="1" si="57"/>
        <v>1.1000000000000001</v>
      </c>
      <c r="AN62" s="48">
        <f t="shared" ca="1" si="57"/>
        <v>1.1000000000000001</v>
      </c>
      <c r="AO62" s="48">
        <f t="shared" ca="1" si="57"/>
        <v>1.01</v>
      </c>
      <c r="AP62" s="48">
        <f t="shared" ca="1" si="57"/>
        <v>1.08</v>
      </c>
      <c r="AR62" s="60">
        <v>1135632</v>
      </c>
      <c r="AS62" s="60">
        <v>1259735</v>
      </c>
      <c r="AT62" s="60">
        <v>1266987</v>
      </c>
      <c r="AU62" s="60">
        <v>1244481</v>
      </c>
      <c r="AV62" s="60">
        <v>1290924</v>
      </c>
      <c r="AW62" s="60">
        <v>1305371.1000000001</v>
      </c>
      <c r="AX62" s="60">
        <v>1285434</v>
      </c>
      <c r="AY62" s="60">
        <v>1287169</v>
      </c>
      <c r="AZ62" s="60">
        <v>1201316</v>
      </c>
      <c r="BA62" s="60">
        <v>1201742</v>
      </c>
      <c r="BB62" s="60">
        <v>1158344.6400000001</v>
      </c>
      <c r="BC62" s="61">
        <v>1294620.48</v>
      </c>
    </row>
    <row r="63" spans="1:55" s="23" customFormat="1" x14ac:dyDescent="0.35">
      <c r="A63" s="9" t="s">
        <v>81</v>
      </c>
      <c r="B63" s="44">
        <v>1</v>
      </c>
      <c r="C63" s="12">
        <v>12858685.35</v>
      </c>
      <c r="D63" s="12">
        <v>12619939.59</v>
      </c>
      <c r="E63" s="12">
        <v>13492489.92</v>
      </c>
      <c r="F63" s="12">
        <v>13656817.74</v>
      </c>
      <c r="G63" s="12">
        <v>12102666.380000001</v>
      </c>
      <c r="H63" s="12">
        <v>13168272.490499999</v>
      </c>
      <c r="I63" s="12">
        <v>12380100.299999999</v>
      </c>
      <c r="J63" s="12">
        <v>14090861.48</v>
      </c>
      <c r="K63" s="12">
        <v>13464929.609999999</v>
      </c>
      <c r="L63" s="12">
        <v>12311339</v>
      </c>
      <c r="M63" s="12">
        <v>12616207.283399999</v>
      </c>
      <c r="N63" s="12">
        <v>13542032.628599999</v>
      </c>
      <c r="P63" s="51">
        <v>1.05</v>
      </c>
      <c r="Q63" s="51">
        <v>0.97</v>
      </c>
      <c r="R63" s="51">
        <v>1.04</v>
      </c>
      <c r="S63" s="51">
        <v>1.02</v>
      </c>
      <c r="T63" s="51">
        <v>1.01</v>
      </c>
      <c r="U63" s="51">
        <v>0.97</v>
      </c>
      <c r="V63" s="51">
        <v>0.97</v>
      </c>
      <c r="W63" s="51">
        <v>1.01</v>
      </c>
      <c r="X63" s="51">
        <v>0.99</v>
      </c>
      <c r="Y63" s="51">
        <v>1</v>
      </c>
      <c r="Z63" s="51">
        <v>1.01</v>
      </c>
      <c r="AA63" s="51">
        <v>0.97</v>
      </c>
      <c r="AE63" s="51">
        <f ca="1">RANDBETWEEN(96,105)/100</f>
        <v>0.98</v>
      </c>
      <c r="AF63" s="51">
        <f t="shared" ref="AF63:AP63" ca="1" si="65">RANDBETWEEN(96,105)/100</f>
        <v>0.97</v>
      </c>
      <c r="AG63" s="51">
        <f t="shared" ca="1" si="65"/>
        <v>0.98</v>
      </c>
      <c r="AH63" s="51">
        <f t="shared" ca="1" si="65"/>
        <v>0.96</v>
      </c>
      <c r="AI63" s="51">
        <f t="shared" ca="1" si="65"/>
        <v>0.99</v>
      </c>
      <c r="AJ63" s="51">
        <f t="shared" ca="1" si="65"/>
        <v>1.02</v>
      </c>
      <c r="AK63" s="51">
        <f t="shared" ca="1" si="65"/>
        <v>0.98</v>
      </c>
      <c r="AL63" s="51">
        <f t="shared" ca="1" si="65"/>
        <v>0.99</v>
      </c>
      <c r="AM63" s="51">
        <f t="shared" ca="1" si="65"/>
        <v>1.05</v>
      </c>
      <c r="AN63" s="51">
        <f t="shared" ca="1" si="65"/>
        <v>0.98</v>
      </c>
      <c r="AO63" s="51">
        <f t="shared" ca="1" si="65"/>
        <v>1.05</v>
      </c>
      <c r="AP63" s="51">
        <f t="shared" ca="1" si="65"/>
        <v>1.03</v>
      </c>
      <c r="AR63" s="56">
        <v>12246367</v>
      </c>
      <c r="AS63" s="56">
        <v>13010247</v>
      </c>
      <c r="AT63" s="56">
        <v>12973548</v>
      </c>
      <c r="AU63" s="56">
        <v>13389037</v>
      </c>
      <c r="AV63" s="56">
        <v>11982838</v>
      </c>
      <c r="AW63" s="56">
        <v>13575538.65</v>
      </c>
      <c r="AX63" s="56">
        <v>12762990</v>
      </c>
      <c r="AY63" s="56">
        <v>13951348</v>
      </c>
      <c r="AZ63" s="56">
        <v>13600939</v>
      </c>
      <c r="BA63" s="56">
        <v>12311339</v>
      </c>
      <c r="BB63" s="56">
        <v>12491294.34</v>
      </c>
      <c r="BC63" s="57">
        <v>13960858.379999999</v>
      </c>
    </row>
    <row r="64" spans="1:55" s="23" customFormat="1" x14ac:dyDescent="0.35">
      <c r="A64" s="9" t="s">
        <v>83</v>
      </c>
      <c r="B64" s="44">
        <v>1</v>
      </c>
      <c r="C64" s="12">
        <v>2716241.12</v>
      </c>
      <c r="D64" s="12">
        <v>2692820.7</v>
      </c>
      <c r="E64" s="12">
        <v>2486399.1599999997</v>
      </c>
      <c r="F64" s="12">
        <v>3002029.2</v>
      </c>
      <c r="G64" s="12">
        <v>2694634.15</v>
      </c>
      <c r="H64" s="12">
        <v>3132149.2044000002</v>
      </c>
      <c r="I64" s="12">
        <v>3607565.3899999997</v>
      </c>
      <c r="J64" s="12">
        <v>3295363.5799999996</v>
      </c>
      <c r="K64" s="12">
        <v>3619741.7600000002</v>
      </c>
      <c r="L64" s="12">
        <v>3332369.3000000003</v>
      </c>
      <c r="M64" s="12">
        <v>2860910.4840000002</v>
      </c>
      <c r="N64" s="12">
        <v>2928226.0247999998</v>
      </c>
      <c r="P64" s="47">
        <v>0.92</v>
      </c>
      <c r="Q64" s="47">
        <v>0.9</v>
      </c>
      <c r="R64" s="47">
        <v>0.84</v>
      </c>
      <c r="S64" s="47">
        <v>0.9</v>
      </c>
      <c r="T64" s="47">
        <v>0.95</v>
      </c>
      <c r="U64" s="47">
        <v>1.06</v>
      </c>
      <c r="V64" s="47">
        <v>1.21</v>
      </c>
      <c r="W64" s="47">
        <v>1.18</v>
      </c>
      <c r="X64" s="47">
        <v>1.0900000000000001</v>
      </c>
      <c r="Y64" s="47">
        <v>1.03</v>
      </c>
      <c r="Z64" s="47">
        <v>0.95</v>
      </c>
      <c r="AA64" s="47">
        <v>0.87</v>
      </c>
      <c r="AE64" s="47">
        <f ca="1">RANDBETWEEN(80,120)/100</f>
        <v>1.17</v>
      </c>
      <c r="AF64" s="47">
        <f t="shared" ref="AF64:AP66" ca="1" si="66">RANDBETWEEN(84,122)/100</f>
        <v>0.91</v>
      </c>
      <c r="AG64" s="47">
        <f t="shared" ca="1" si="66"/>
        <v>1.05</v>
      </c>
      <c r="AH64" s="47">
        <f t="shared" ca="1" si="66"/>
        <v>1.06</v>
      </c>
      <c r="AI64" s="47">
        <f t="shared" ca="1" si="66"/>
        <v>0.87</v>
      </c>
      <c r="AJ64" s="47">
        <f t="shared" ca="1" si="66"/>
        <v>0.84</v>
      </c>
      <c r="AK64" s="47">
        <f t="shared" ca="1" si="66"/>
        <v>0.85</v>
      </c>
      <c r="AL64" s="47">
        <f t="shared" ca="1" si="66"/>
        <v>1.01</v>
      </c>
      <c r="AM64" s="47">
        <f t="shared" ca="1" si="66"/>
        <v>0.9</v>
      </c>
      <c r="AN64" s="47">
        <f t="shared" ca="1" si="66"/>
        <v>1.1599999999999999</v>
      </c>
      <c r="AO64" s="47">
        <f t="shared" ca="1" si="66"/>
        <v>1</v>
      </c>
      <c r="AP64" s="47">
        <f t="shared" ca="1" si="66"/>
        <v>0.9</v>
      </c>
      <c r="AR64" s="54">
        <v>2952436</v>
      </c>
      <c r="AS64" s="54">
        <v>2992023</v>
      </c>
      <c r="AT64" s="54">
        <v>2959999</v>
      </c>
      <c r="AU64" s="54">
        <v>3335588</v>
      </c>
      <c r="AV64" s="54">
        <v>2836457</v>
      </c>
      <c r="AW64" s="54">
        <v>2954857.74</v>
      </c>
      <c r="AX64" s="54">
        <v>2981459</v>
      </c>
      <c r="AY64" s="54">
        <v>2792681</v>
      </c>
      <c r="AZ64" s="54">
        <v>3320864</v>
      </c>
      <c r="BA64" s="54">
        <v>3235310</v>
      </c>
      <c r="BB64" s="54">
        <v>3011484.72</v>
      </c>
      <c r="BC64" s="55">
        <v>3365777.0399999996</v>
      </c>
    </row>
    <row r="65" spans="1:55" s="23" customFormat="1" x14ac:dyDescent="0.35">
      <c r="A65" s="9" t="s">
        <v>62</v>
      </c>
      <c r="B65" s="44">
        <v>1</v>
      </c>
      <c r="C65" s="12">
        <v>202194.58</v>
      </c>
      <c r="D65" s="12">
        <v>292078.36</v>
      </c>
      <c r="E65" s="12">
        <v>219628.1</v>
      </c>
      <c r="F65" s="12">
        <v>240209.31</v>
      </c>
      <c r="G65" s="12">
        <v>273885</v>
      </c>
      <c r="H65" s="12">
        <v>215368.12740000003</v>
      </c>
      <c r="I65" s="12">
        <v>243878.39999999999</v>
      </c>
      <c r="J65" s="12">
        <v>286302.84999999998</v>
      </c>
      <c r="K65" s="12">
        <v>286336.46000000002</v>
      </c>
      <c r="L65" s="12">
        <v>255681.33</v>
      </c>
      <c r="M65" s="12">
        <v>239910.0588</v>
      </c>
      <c r="N65" s="12">
        <v>268134.77159999992</v>
      </c>
      <c r="P65" s="47">
        <v>0.98</v>
      </c>
      <c r="Q65" s="47">
        <v>1.19</v>
      </c>
      <c r="R65" s="47">
        <v>0.85</v>
      </c>
      <c r="S65" s="47">
        <v>1.01</v>
      </c>
      <c r="T65" s="47">
        <v>1.1399999999999999</v>
      </c>
      <c r="U65" s="47">
        <v>0.89</v>
      </c>
      <c r="V65" s="47">
        <v>0.96</v>
      </c>
      <c r="W65" s="47">
        <v>1.1499999999999999</v>
      </c>
      <c r="X65" s="47">
        <v>1.0900000000000001</v>
      </c>
      <c r="Y65" s="47">
        <v>0.97</v>
      </c>
      <c r="Z65" s="47">
        <v>1.1399999999999999</v>
      </c>
      <c r="AA65" s="47">
        <v>1.1399999999999999</v>
      </c>
      <c r="AE65" s="47">
        <f ca="1">RANDBETWEEN(80,120)/100</f>
        <v>1.04</v>
      </c>
      <c r="AF65" s="47">
        <f t="shared" ca="1" si="66"/>
        <v>0.89</v>
      </c>
      <c r="AG65" s="47">
        <f t="shared" ca="1" si="66"/>
        <v>1.05</v>
      </c>
      <c r="AH65" s="47">
        <f t="shared" ca="1" si="66"/>
        <v>1.19</v>
      </c>
      <c r="AI65" s="47">
        <f t="shared" ca="1" si="66"/>
        <v>1.1399999999999999</v>
      </c>
      <c r="AJ65" s="47">
        <f t="shared" ca="1" si="66"/>
        <v>0.99</v>
      </c>
      <c r="AK65" s="47">
        <f t="shared" ca="1" si="66"/>
        <v>1.06</v>
      </c>
      <c r="AL65" s="47">
        <f t="shared" ca="1" si="66"/>
        <v>1.0900000000000001</v>
      </c>
      <c r="AM65" s="47">
        <f t="shared" ca="1" si="66"/>
        <v>1.01</v>
      </c>
      <c r="AN65" s="47">
        <f t="shared" ca="1" si="66"/>
        <v>0.92</v>
      </c>
      <c r="AO65" s="47">
        <f t="shared" ca="1" si="66"/>
        <v>1.1599999999999999</v>
      </c>
      <c r="AP65" s="47">
        <f t="shared" ca="1" si="66"/>
        <v>0.9</v>
      </c>
      <c r="AR65" s="56">
        <v>206321</v>
      </c>
      <c r="AS65" s="56">
        <v>245444</v>
      </c>
      <c r="AT65" s="56">
        <v>258386</v>
      </c>
      <c r="AU65" s="56">
        <v>237831</v>
      </c>
      <c r="AV65" s="56">
        <v>240250</v>
      </c>
      <c r="AW65" s="56">
        <v>241986.66000000003</v>
      </c>
      <c r="AX65" s="56">
        <v>254040</v>
      </c>
      <c r="AY65" s="56">
        <v>248959</v>
      </c>
      <c r="AZ65" s="56">
        <v>262694</v>
      </c>
      <c r="BA65" s="56">
        <v>263589</v>
      </c>
      <c r="BB65" s="56">
        <v>210447.42</v>
      </c>
      <c r="BC65" s="57">
        <v>235205.93999999997</v>
      </c>
    </row>
    <row r="66" spans="1:55" s="23" customFormat="1" x14ac:dyDescent="0.35">
      <c r="A66" s="9" t="s">
        <v>89</v>
      </c>
      <c r="B66" s="44">
        <v>1</v>
      </c>
      <c r="C66" s="12">
        <v>821834.91</v>
      </c>
      <c r="D66" s="12">
        <v>1011917.69</v>
      </c>
      <c r="E66" s="12">
        <v>1097886.4000000001</v>
      </c>
      <c r="F66" s="12">
        <v>801647.75</v>
      </c>
      <c r="G66" s="12">
        <v>792265.45000000007</v>
      </c>
      <c r="H66" s="12">
        <v>1060006.8432</v>
      </c>
      <c r="I66" s="12">
        <v>599954.96</v>
      </c>
      <c r="J66" s="12">
        <v>919370.70000000007</v>
      </c>
      <c r="K66" s="12">
        <v>848690.65</v>
      </c>
      <c r="L66" s="12">
        <v>984272.64</v>
      </c>
      <c r="M66" s="12">
        <v>1200487.7352</v>
      </c>
      <c r="N66" s="12">
        <v>1040990.8859999998</v>
      </c>
      <c r="P66" s="47">
        <v>0.81</v>
      </c>
      <c r="Q66" s="47">
        <v>1.19</v>
      </c>
      <c r="R66" s="47">
        <v>1.04</v>
      </c>
      <c r="S66" s="47">
        <v>0.85</v>
      </c>
      <c r="T66" s="47">
        <v>1.07</v>
      </c>
      <c r="U66" s="47">
        <v>0.97</v>
      </c>
      <c r="V66" s="47">
        <v>0.88</v>
      </c>
      <c r="W66" s="47">
        <v>0.9</v>
      </c>
      <c r="X66" s="47">
        <v>0.89</v>
      </c>
      <c r="Y66" s="47">
        <v>0.96</v>
      </c>
      <c r="Z66" s="47">
        <v>1.1599999999999999</v>
      </c>
      <c r="AA66" s="47">
        <v>0.9</v>
      </c>
      <c r="AE66" s="47">
        <f ca="1">RANDBETWEEN(80,120)/100</f>
        <v>0.91</v>
      </c>
      <c r="AF66" s="47">
        <f t="shared" ca="1" si="66"/>
        <v>0.96</v>
      </c>
      <c r="AG66" s="47">
        <f t="shared" ca="1" si="66"/>
        <v>0.84</v>
      </c>
      <c r="AH66" s="47">
        <f t="shared" ca="1" si="66"/>
        <v>1.19</v>
      </c>
      <c r="AI66" s="47">
        <f t="shared" ca="1" si="66"/>
        <v>1.02</v>
      </c>
      <c r="AJ66" s="47">
        <f t="shared" ca="1" si="66"/>
        <v>1.1399999999999999</v>
      </c>
      <c r="AK66" s="47">
        <f t="shared" ca="1" si="66"/>
        <v>1.05</v>
      </c>
      <c r="AL66" s="47">
        <f t="shared" ca="1" si="66"/>
        <v>0.95</v>
      </c>
      <c r="AM66" s="47">
        <f t="shared" ca="1" si="66"/>
        <v>1.1100000000000001</v>
      </c>
      <c r="AN66" s="47">
        <f t="shared" ca="1" si="66"/>
        <v>1.0900000000000001</v>
      </c>
      <c r="AO66" s="47">
        <f t="shared" ca="1" si="66"/>
        <v>1.21</v>
      </c>
      <c r="AP66" s="47">
        <f t="shared" ca="1" si="66"/>
        <v>0.86</v>
      </c>
      <c r="AR66" s="54">
        <v>1014611</v>
      </c>
      <c r="AS66" s="54">
        <v>850351</v>
      </c>
      <c r="AT66" s="54">
        <v>1055660</v>
      </c>
      <c r="AU66" s="54">
        <v>943115</v>
      </c>
      <c r="AV66" s="54">
        <v>740435</v>
      </c>
      <c r="AW66" s="54">
        <v>1092790.56</v>
      </c>
      <c r="AX66" s="54">
        <v>681767</v>
      </c>
      <c r="AY66" s="54">
        <v>1021523</v>
      </c>
      <c r="AZ66" s="54">
        <v>953585</v>
      </c>
      <c r="BA66" s="54">
        <v>1025284</v>
      </c>
      <c r="BB66" s="54">
        <v>1034903.22</v>
      </c>
      <c r="BC66" s="55">
        <v>1156656.5399999998</v>
      </c>
    </row>
    <row r="67" spans="1:55" s="23" customFormat="1" x14ac:dyDescent="0.35">
      <c r="A67" s="9" t="s">
        <v>84</v>
      </c>
      <c r="B67" s="44">
        <v>1</v>
      </c>
      <c r="C67" s="12">
        <v>3793634</v>
      </c>
      <c r="D67" s="12">
        <v>2993531.93</v>
      </c>
      <c r="E67" s="12">
        <v>3209777.5500000003</v>
      </c>
      <c r="F67" s="12">
        <v>4185348.35</v>
      </c>
      <c r="G67" s="12">
        <v>3809646.12</v>
      </c>
      <c r="H67" s="12">
        <v>3323984.91</v>
      </c>
      <c r="I67" s="12">
        <v>4123530.6</v>
      </c>
      <c r="J67" s="12">
        <v>3141728.22</v>
      </c>
      <c r="K67" s="12">
        <v>3307479</v>
      </c>
      <c r="L67" s="12">
        <v>3899641.2</v>
      </c>
      <c r="M67" s="12">
        <v>3683472.7050000001</v>
      </c>
      <c r="N67" s="12">
        <v>4075238.3699999996</v>
      </c>
      <c r="P67" s="51">
        <v>1.04</v>
      </c>
      <c r="Q67" s="51">
        <v>1.01</v>
      </c>
      <c r="R67" s="51">
        <v>1.05</v>
      </c>
      <c r="S67" s="51">
        <v>1.03</v>
      </c>
      <c r="T67" s="51">
        <v>0.98</v>
      </c>
      <c r="U67" s="51">
        <v>1</v>
      </c>
      <c r="V67" s="51">
        <v>1.05</v>
      </c>
      <c r="W67" s="51">
        <v>1.01</v>
      </c>
      <c r="X67" s="51">
        <v>1</v>
      </c>
      <c r="Y67" s="51">
        <v>1.04</v>
      </c>
      <c r="Z67" s="51">
        <v>0.99</v>
      </c>
      <c r="AA67" s="51">
        <v>0.98</v>
      </c>
      <c r="AE67" s="51">
        <f ca="1">RANDBETWEEN(96,105)/100</f>
        <v>0.98</v>
      </c>
      <c r="AF67" s="51">
        <f t="shared" ref="AF67:AP67" ca="1" si="67">RANDBETWEEN(96,105)/100</f>
        <v>0.99</v>
      </c>
      <c r="AG67" s="51">
        <f t="shared" ca="1" si="67"/>
        <v>0.98</v>
      </c>
      <c r="AH67" s="51">
        <f t="shared" ca="1" si="67"/>
        <v>0.96</v>
      </c>
      <c r="AI67" s="51">
        <f t="shared" ca="1" si="67"/>
        <v>1.05</v>
      </c>
      <c r="AJ67" s="51">
        <f t="shared" ca="1" si="67"/>
        <v>0.99</v>
      </c>
      <c r="AK67" s="51">
        <f t="shared" ca="1" si="67"/>
        <v>1.02</v>
      </c>
      <c r="AL67" s="51">
        <f t="shared" ca="1" si="67"/>
        <v>1</v>
      </c>
      <c r="AM67" s="51">
        <f t="shared" ca="1" si="67"/>
        <v>0.98</v>
      </c>
      <c r="AN67" s="51">
        <f t="shared" ca="1" si="67"/>
        <v>0.98</v>
      </c>
      <c r="AO67" s="51">
        <f t="shared" ca="1" si="67"/>
        <v>0.99</v>
      </c>
      <c r="AP67" s="51">
        <f t="shared" ca="1" si="67"/>
        <v>1.04</v>
      </c>
      <c r="AR67" s="56">
        <v>3647725</v>
      </c>
      <c r="AS67" s="56">
        <v>2963893</v>
      </c>
      <c r="AT67" s="56">
        <v>3056931</v>
      </c>
      <c r="AU67" s="56">
        <v>4063445</v>
      </c>
      <c r="AV67" s="56">
        <v>3887394</v>
      </c>
      <c r="AW67" s="56">
        <v>3323984.91</v>
      </c>
      <c r="AX67" s="56">
        <v>3927172</v>
      </c>
      <c r="AY67" s="56">
        <v>3110622</v>
      </c>
      <c r="AZ67" s="56">
        <v>3307479</v>
      </c>
      <c r="BA67" s="56">
        <v>3749655</v>
      </c>
      <c r="BB67" s="56">
        <v>3720679.5</v>
      </c>
      <c r="BC67" s="57">
        <v>4158406.4999999995</v>
      </c>
    </row>
    <row r="68" spans="1:55" s="23" customFormat="1" x14ac:dyDescent="0.35">
      <c r="A68" s="9" t="s">
        <v>82</v>
      </c>
      <c r="B68" s="44">
        <v>1</v>
      </c>
      <c r="C68" s="12">
        <v>782215.34000000008</v>
      </c>
      <c r="D68" s="12">
        <v>679131.57000000007</v>
      </c>
      <c r="E68" s="12">
        <v>733913.11</v>
      </c>
      <c r="F68" s="12">
        <v>750300.48</v>
      </c>
      <c r="G68" s="12">
        <v>814313.51</v>
      </c>
      <c r="H68" s="12">
        <v>742898.23590000009</v>
      </c>
      <c r="I68" s="12">
        <v>674127.6</v>
      </c>
      <c r="J68" s="12">
        <v>735812.55</v>
      </c>
      <c r="K68" s="12">
        <v>791942.4</v>
      </c>
      <c r="L68" s="12">
        <v>682006.65999999992</v>
      </c>
      <c r="M68" s="12">
        <v>707535.91319999995</v>
      </c>
      <c r="N68" s="12">
        <v>891725.48759999999</v>
      </c>
      <c r="P68" s="48">
        <v>1.06</v>
      </c>
      <c r="Q68" s="48">
        <v>0.93</v>
      </c>
      <c r="R68" s="48">
        <v>1.03</v>
      </c>
      <c r="S68" s="48">
        <v>0.94</v>
      </c>
      <c r="T68" s="48">
        <v>1.01</v>
      </c>
      <c r="U68" s="48">
        <v>0.97</v>
      </c>
      <c r="V68" s="48">
        <v>0.95</v>
      </c>
      <c r="W68" s="48">
        <v>0.99</v>
      </c>
      <c r="X68" s="48">
        <v>1.08</v>
      </c>
      <c r="Y68" s="48">
        <v>0.94</v>
      </c>
      <c r="Z68" s="48">
        <v>0.94</v>
      </c>
      <c r="AA68" s="48">
        <v>1.06</v>
      </c>
      <c r="AE68" s="48">
        <f t="shared" ca="1" si="6"/>
        <v>1</v>
      </c>
      <c r="AF68" s="48">
        <f t="shared" ca="1" si="57"/>
        <v>1.06</v>
      </c>
      <c r="AG68" s="48">
        <f t="shared" ca="1" si="57"/>
        <v>0.97</v>
      </c>
      <c r="AH68" s="48">
        <f t="shared" ca="1" si="57"/>
        <v>1</v>
      </c>
      <c r="AI68" s="48">
        <f t="shared" ca="1" si="57"/>
        <v>0.94</v>
      </c>
      <c r="AJ68" s="48">
        <f t="shared" ca="1" si="57"/>
        <v>1.05</v>
      </c>
      <c r="AK68" s="48">
        <f t="shared" ca="1" si="57"/>
        <v>1.04</v>
      </c>
      <c r="AL68" s="48">
        <f t="shared" ca="1" si="57"/>
        <v>1.06</v>
      </c>
      <c r="AM68" s="48">
        <f t="shared" ca="1" si="57"/>
        <v>0.95</v>
      </c>
      <c r="AN68" s="48">
        <f t="shared" ca="1" si="57"/>
        <v>1.1000000000000001</v>
      </c>
      <c r="AO68" s="48">
        <f t="shared" ca="1" si="57"/>
        <v>0.96</v>
      </c>
      <c r="AP68" s="48">
        <f t="shared" ca="1" si="57"/>
        <v>1.0900000000000001</v>
      </c>
      <c r="AR68" s="54">
        <v>737939</v>
      </c>
      <c r="AS68" s="54">
        <v>730249</v>
      </c>
      <c r="AT68" s="54">
        <v>712537</v>
      </c>
      <c r="AU68" s="54">
        <v>798192</v>
      </c>
      <c r="AV68" s="54">
        <v>806251</v>
      </c>
      <c r="AW68" s="54">
        <v>765874.47000000009</v>
      </c>
      <c r="AX68" s="54">
        <v>709608</v>
      </c>
      <c r="AY68" s="54">
        <v>743245</v>
      </c>
      <c r="AZ68" s="54">
        <v>733280</v>
      </c>
      <c r="BA68" s="54">
        <v>725539</v>
      </c>
      <c r="BB68" s="54">
        <v>752697.78</v>
      </c>
      <c r="BC68" s="55">
        <v>841250.46</v>
      </c>
    </row>
    <row r="69" spans="1:55" s="23" customFormat="1" x14ac:dyDescent="0.35">
      <c r="A69" s="9" t="s">
        <v>71</v>
      </c>
      <c r="B69" s="44">
        <v>1</v>
      </c>
      <c r="C69" s="12">
        <v>241079.93000000002</v>
      </c>
      <c r="D69" s="12">
        <v>194407</v>
      </c>
      <c r="E69" s="12">
        <v>228868.2</v>
      </c>
      <c r="F69" s="12">
        <v>268503.36</v>
      </c>
      <c r="G69" s="12">
        <v>267664.78000000003</v>
      </c>
      <c r="H69" s="12">
        <v>230221.74780000004</v>
      </c>
      <c r="I69" s="12">
        <v>281429.42</v>
      </c>
      <c r="J69" s="12">
        <v>288366.11</v>
      </c>
      <c r="K69" s="12">
        <v>251512</v>
      </c>
      <c r="L69" s="12">
        <v>193296</v>
      </c>
      <c r="M69" s="12">
        <v>286434.74760000006</v>
      </c>
      <c r="N69" s="12">
        <v>305032.34219999996</v>
      </c>
      <c r="P69" s="48">
        <v>0.91</v>
      </c>
      <c r="Q69" s="48">
        <v>1</v>
      </c>
      <c r="R69" s="48">
        <v>0.99</v>
      </c>
      <c r="S69" s="48">
        <v>0.96</v>
      </c>
      <c r="T69" s="48">
        <v>1.07</v>
      </c>
      <c r="U69" s="48">
        <v>0.99</v>
      </c>
      <c r="V69" s="48">
        <v>0.94</v>
      </c>
      <c r="W69" s="48">
        <v>1.01</v>
      </c>
      <c r="X69" s="48">
        <v>1</v>
      </c>
      <c r="Y69" s="48">
        <v>1</v>
      </c>
      <c r="Z69" s="48">
        <v>1.06</v>
      </c>
      <c r="AA69" s="48">
        <v>1.01</v>
      </c>
      <c r="AE69" s="48">
        <f t="shared" ca="1" si="6"/>
        <v>0.92</v>
      </c>
      <c r="AF69" s="48">
        <f t="shared" ca="1" si="57"/>
        <v>1.07</v>
      </c>
      <c r="AG69" s="48">
        <f t="shared" ca="1" si="57"/>
        <v>1.06</v>
      </c>
      <c r="AH69" s="48">
        <f t="shared" ca="1" si="57"/>
        <v>1.06</v>
      </c>
      <c r="AI69" s="48">
        <f t="shared" ca="1" si="57"/>
        <v>1.07</v>
      </c>
      <c r="AJ69" s="48">
        <f t="shared" ca="1" si="57"/>
        <v>0.97</v>
      </c>
      <c r="AK69" s="48">
        <f t="shared" ca="1" si="57"/>
        <v>0.95</v>
      </c>
      <c r="AL69" s="48">
        <f t="shared" ca="1" si="57"/>
        <v>0.97</v>
      </c>
      <c r="AM69" s="48">
        <f t="shared" ca="1" si="57"/>
        <v>1.07</v>
      </c>
      <c r="AN69" s="48">
        <f t="shared" ca="1" si="57"/>
        <v>1.02</v>
      </c>
      <c r="AO69" s="48">
        <f t="shared" ca="1" si="57"/>
        <v>0.96</v>
      </c>
      <c r="AP69" s="48">
        <f t="shared" ca="1" si="57"/>
        <v>0.93</v>
      </c>
      <c r="AR69" s="56">
        <v>264923</v>
      </c>
      <c r="AS69" s="56">
        <v>194407</v>
      </c>
      <c r="AT69" s="56">
        <v>231180</v>
      </c>
      <c r="AU69" s="56">
        <v>279691</v>
      </c>
      <c r="AV69" s="56">
        <v>250154</v>
      </c>
      <c r="AW69" s="56">
        <v>232547.22000000003</v>
      </c>
      <c r="AX69" s="56">
        <v>299393</v>
      </c>
      <c r="AY69" s="56">
        <v>285511</v>
      </c>
      <c r="AZ69" s="56">
        <v>251512</v>
      </c>
      <c r="BA69" s="56">
        <v>193296</v>
      </c>
      <c r="BB69" s="56">
        <v>270221.46000000002</v>
      </c>
      <c r="BC69" s="57">
        <v>302012.21999999997</v>
      </c>
    </row>
    <row r="70" spans="1:55" s="23" customFormat="1" x14ac:dyDescent="0.35">
      <c r="A70" s="9" t="s">
        <v>72</v>
      </c>
      <c r="B70" s="44">
        <v>1</v>
      </c>
      <c r="C70" s="12">
        <v>4538828.5200000005</v>
      </c>
      <c r="D70" s="12">
        <v>4115010.64</v>
      </c>
      <c r="E70" s="12">
        <v>4392266.32</v>
      </c>
      <c r="F70" s="12">
        <v>4672636.88</v>
      </c>
      <c r="G70" s="12">
        <v>3599231.04</v>
      </c>
      <c r="H70" s="12">
        <v>4534532.8614000008</v>
      </c>
      <c r="I70" s="12">
        <v>4300300.4700000007</v>
      </c>
      <c r="J70" s="12">
        <v>3814232.06</v>
      </c>
      <c r="K70" s="12">
        <v>4297222.3999999994</v>
      </c>
      <c r="L70" s="12">
        <v>3905517.4499999997</v>
      </c>
      <c r="M70" s="12">
        <v>4158071.2385999998</v>
      </c>
      <c r="N70" s="12">
        <v>4503526.5203999989</v>
      </c>
      <c r="P70" s="48">
        <v>1.08</v>
      </c>
      <c r="Q70" s="48">
        <v>1.04</v>
      </c>
      <c r="R70" s="48">
        <v>1.04</v>
      </c>
      <c r="S70" s="48">
        <v>1.06</v>
      </c>
      <c r="T70" s="48">
        <v>0.96</v>
      </c>
      <c r="U70" s="48">
        <v>1.06</v>
      </c>
      <c r="V70" s="48">
        <v>0.93</v>
      </c>
      <c r="W70" s="48">
        <v>0.97</v>
      </c>
      <c r="X70" s="48">
        <v>0.95</v>
      </c>
      <c r="Y70" s="48">
        <v>0.95</v>
      </c>
      <c r="Z70" s="48">
        <v>0.97</v>
      </c>
      <c r="AA70" s="48">
        <v>0.94</v>
      </c>
      <c r="AE70" s="48">
        <f t="shared" ca="1" si="6"/>
        <v>0.96</v>
      </c>
      <c r="AF70" s="48">
        <f t="shared" ca="1" si="57"/>
        <v>0.97</v>
      </c>
      <c r="AG70" s="48">
        <f t="shared" ca="1" si="57"/>
        <v>1.04</v>
      </c>
      <c r="AH70" s="48">
        <f t="shared" ca="1" si="57"/>
        <v>1.08</v>
      </c>
      <c r="AI70" s="48">
        <f t="shared" ca="1" si="57"/>
        <v>0.97</v>
      </c>
      <c r="AJ70" s="48">
        <f t="shared" ca="1" si="57"/>
        <v>1</v>
      </c>
      <c r="AK70" s="48">
        <f t="shared" ca="1" si="57"/>
        <v>0.94</v>
      </c>
      <c r="AL70" s="48">
        <f t="shared" ca="1" si="57"/>
        <v>1.02</v>
      </c>
      <c r="AM70" s="48">
        <f t="shared" ca="1" si="57"/>
        <v>1.1000000000000001</v>
      </c>
      <c r="AN70" s="48">
        <f t="shared" ca="1" si="57"/>
        <v>1.07</v>
      </c>
      <c r="AO70" s="48">
        <f t="shared" ca="1" si="57"/>
        <v>1.0900000000000001</v>
      </c>
      <c r="AP70" s="48">
        <f t="shared" ca="1" si="57"/>
        <v>0.93</v>
      </c>
      <c r="AR70" s="54">
        <v>4202619</v>
      </c>
      <c r="AS70" s="54">
        <v>3956741</v>
      </c>
      <c r="AT70" s="54">
        <v>4223333</v>
      </c>
      <c r="AU70" s="54">
        <v>4408148</v>
      </c>
      <c r="AV70" s="54">
        <v>3749199</v>
      </c>
      <c r="AW70" s="54">
        <v>4277861.1900000004</v>
      </c>
      <c r="AX70" s="54">
        <v>4623979</v>
      </c>
      <c r="AY70" s="54">
        <v>3932198</v>
      </c>
      <c r="AZ70" s="54">
        <v>4523392</v>
      </c>
      <c r="BA70" s="54">
        <v>4111071</v>
      </c>
      <c r="BB70" s="54">
        <v>4286671.38</v>
      </c>
      <c r="BC70" s="55">
        <v>4790985.6599999992</v>
      </c>
    </row>
    <row r="71" spans="1:55" s="23" customFormat="1" x14ac:dyDescent="0.35">
      <c r="A71" s="9" t="s">
        <v>93</v>
      </c>
      <c r="B71" s="44">
        <v>1</v>
      </c>
      <c r="C71" s="12">
        <v>759531.36</v>
      </c>
      <c r="D71" s="12">
        <v>816547.94</v>
      </c>
      <c r="E71" s="12">
        <v>796750.78</v>
      </c>
      <c r="F71" s="12">
        <v>877537.49</v>
      </c>
      <c r="G71" s="12">
        <v>856938.60000000009</v>
      </c>
      <c r="H71" s="12">
        <v>834847.33920000005</v>
      </c>
      <c r="I71" s="12">
        <v>846416.34</v>
      </c>
      <c r="J71" s="12">
        <v>780386.88</v>
      </c>
      <c r="K71" s="12">
        <v>803153.12</v>
      </c>
      <c r="L71" s="12">
        <v>837385.91999999993</v>
      </c>
      <c r="M71" s="12">
        <v>822153.94560000009</v>
      </c>
      <c r="N71" s="12">
        <v>865865.75040000002</v>
      </c>
      <c r="P71" s="51">
        <v>0.98</v>
      </c>
      <c r="Q71" s="51">
        <v>0.97</v>
      </c>
      <c r="R71" s="51">
        <v>0.98</v>
      </c>
      <c r="S71" s="51">
        <v>1.01</v>
      </c>
      <c r="T71" s="51">
        <v>1.05</v>
      </c>
      <c r="U71" s="51">
        <v>0.97</v>
      </c>
      <c r="V71" s="51">
        <v>0.99</v>
      </c>
      <c r="W71" s="51">
        <v>0.96</v>
      </c>
      <c r="X71" s="51">
        <v>0.98</v>
      </c>
      <c r="Y71" s="51">
        <v>0.96</v>
      </c>
      <c r="Z71" s="51">
        <v>1.04</v>
      </c>
      <c r="AA71" s="51">
        <v>0.98</v>
      </c>
      <c r="AE71" s="51">
        <f ca="1">RANDBETWEEN(96,105)/100</f>
        <v>1.05</v>
      </c>
      <c r="AF71" s="51">
        <f t="shared" ref="AF71:AP72" ca="1" si="68">RANDBETWEEN(96,105)/100</f>
        <v>1.01</v>
      </c>
      <c r="AG71" s="51">
        <f t="shared" ca="1" si="68"/>
        <v>1.04</v>
      </c>
      <c r="AH71" s="51">
        <f t="shared" ca="1" si="68"/>
        <v>1</v>
      </c>
      <c r="AI71" s="51">
        <f t="shared" ca="1" si="68"/>
        <v>1.02</v>
      </c>
      <c r="AJ71" s="51">
        <f t="shared" ca="1" si="68"/>
        <v>0.96</v>
      </c>
      <c r="AK71" s="51">
        <f t="shared" ca="1" si="68"/>
        <v>1.05</v>
      </c>
      <c r="AL71" s="51">
        <f t="shared" ca="1" si="68"/>
        <v>0.99</v>
      </c>
      <c r="AM71" s="51">
        <f t="shared" ca="1" si="68"/>
        <v>1.03</v>
      </c>
      <c r="AN71" s="51">
        <f t="shared" ca="1" si="68"/>
        <v>1.03</v>
      </c>
      <c r="AO71" s="51">
        <f t="shared" ca="1" si="68"/>
        <v>1</v>
      </c>
      <c r="AP71" s="51">
        <f t="shared" ca="1" si="68"/>
        <v>1.02</v>
      </c>
      <c r="AR71" s="56">
        <v>775032</v>
      </c>
      <c r="AS71" s="56">
        <v>841802</v>
      </c>
      <c r="AT71" s="56">
        <v>813011</v>
      </c>
      <c r="AU71" s="56">
        <v>868849</v>
      </c>
      <c r="AV71" s="56">
        <v>816132</v>
      </c>
      <c r="AW71" s="56">
        <v>860667.3600000001</v>
      </c>
      <c r="AX71" s="56">
        <v>854966</v>
      </c>
      <c r="AY71" s="56">
        <v>812903</v>
      </c>
      <c r="AZ71" s="56">
        <v>819544</v>
      </c>
      <c r="BA71" s="56">
        <v>872277</v>
      </c>
      <c r="BB71" s="56">
        <v>790532.64</v>
      </c>
      <c r="BC71" s="57">
        <v>883536.48</v>
      </c>
    </row>
    <row r="72" spans="1:55" s="23" customFormat="1" x14ac:dyDescent="0.35">
      <c r="A72" s="9" t="s">
        <v>73</v>
      </c>
      <c r="B72" s="44">
        <v>1</v>
      </c>
      <c r="C72" s="12">
        <v>1487050.27</v>
      </c>
      <c r="D72" s="12">
        <v>1055379.72</v>
      </c>
      <c r="E72" s="12">
        <v>916248.96</v>
      </c>
      <c r="F72" s="12">
        <v>1664414.58</v>
      </c>
      <c r="G72" s="12">
        <v>1129046.05</v>
      </c>
      <c r="H72" s="12">
        <v>991581.91440000013</v>
      </c>
      <c r="I72" s="12">
        <v>1632013.55</v>
      </c>
      <c r="J72" s="12">
        <v>876219.84</v>
      </c>
      <c r="K72" s="12">
        <v>843956</v>
      </c>
      <c r="L72" s="12">
        <v>1507481.8499999999</v>
      </c>
      <c r="M72" s="12">
        <v>1546826.7462000002</v>
      </c>
      <c r="N72" s="12">
        <v>1644883.7243999997</v>
      </c>
      <c r="P72" s="51">
        <v>1.01</v>
      </c>
      <c r="Q72" s="51">
        <v>1.02</v>
      </c>
      <c r="R72" s="51">
        <v>0.99</v>
      </c>
      <c r="S72" s="51">
        <v>1.02</v>
      </c>
      <c r="T72" s="51">
        <v>0.97</v>
      </c>
      <c r="U72" s="51">
        <v>0.98</v>
      </c>
      <c r="V72" s="51">
        <v>1.01</v>
      </c>
      <c r="W72" s="51">
        <v>0.96</v>
      </c>
      <c r="X72" s="51">
        <v>1</v>
      </c>
      <c r="Y72" s="51">
        <v>0.97</v>
      </c>
      <c r="Z72" s="51">
        <v>1.03</v>
      </c>
      <c r="AA72" s="51">
        <v>0.98</v>
      </c>
      <c r="AE72" s="51">
        <f ca="1">RANDBETWEEN(96,105)/100</f>
        <v>0.96</v>
      </c>
      <c r="AF72" s="51">
        <f t="shared" ca="1" si="68"/>
        <v>1</v>
      </c>
      <c r="AG72" s="51">
        <f t="shared" ca="1" si="68"/>
        <v>1</v>
      </c>
      <c r="AH72" s="51">
        <f t="shared" ca="1" si="68"/>
        <v>1.04</v>
      </c>
      <c r="AI72" s="51">
        <f t="shared" ca="1" si="68"/>
        <v>1.05</v>
      </c>
      <c r="AJ72" s="51">
        <f t="shared" ca="1" si="68"/>
        <v>1.04</v>
      </c>
      <c r="AK72" s="51">
        <f t="shared" ca="1" si="68"/>
        <v>0.97</v>
      </c>
      <c r="AL72" s="51">
        <f t="shared" ca="1" si="68"/>
        <v>0.99</v>
      </c>
      <c r="AM72" s="51">
        <f t="shared" ca="1" si="68"/>
        <v>1</v>
      </c>
      <c r="AN72" s="51">
        <f t="shared" ca="1" si="68"/>
        <v>0.97</v>
      </c>
      <c r="AO72" s="51">
        <f t="shared" ca="1" si="68"/>
        <v>0.97</v>
      </c>
      <c r="AP72" s="51">
        <f t="shared" ca="1" si="68"/>
        <v>1.01</v>
      </c>
      <c r="AR72" s="54">
        <v>1472327</v>
      </c>
      <c r="AS72" s="54">
        <v>1034686</v>
      </c>
      <c r="AT72" s="54">
        <v>925504</v>
      </c>
      <c r="AU72" s="54">
        <v>1631779</v>
      </c>
      <c r="AV72" s="54">
        <v>1163965</v>
      </c>
      <c r="AW72" s="54">
        <v>1011818.2800000001</v>
      </c>
      <c r="AX72" s="54">
        <v>1615855</v>
      </c>
      <c r="AY72" s="54">
        <v>912729</v>
      </c>
      <c r="AZ72" s="54">
        <v>843956</v>
      </c>
      <c r="BA72" s="54">
        <v>1554105</v>
      </c>
      <c r="BB72" s="54">
        <v>1501773.54</v>
      </c>
      <c r="BC72" s="55">
        <v>1678452.7799999998</v>
      </c>
    </row>
    <row r="73" spans="1:55" x14ac:dyDescent="0.35">
      <c r="A73" s="9" t="s">
        <v>67</v>
      </c>
      <c r="B73" s="44">
        <v>1</v>
      </c>
      <c r="C73" s="12">
        <v>900682.55999999994</v>
      </c>
      <c r="D73" s="12">
        <v>924183</v>
      </c>
      <c r="E73" s="12">
        <v>925112</v>
      </c>
      <c r="F73" s="12">
        <v>960459.84</v>
      </c>
      <c r="G73" s="12">
        <v>1050706.5900000001</v>
      </c>
      <c r="H73" s="12">
        <v>1126027.3122000003</v>
      </c>
      <c r="I73" s="12">
        <v>998579.34</v>
      </c>
      <c r="J73" s="12">
        <v>871358.4</v>
      </c>
      <c r="K73" s="12">
        <v>881443.20000000007</v>
      </c>
      <c r="L73" s="12">
        <v>912454.48</v>
      </c>
      <c r="M73" s="12">
        <v>995254.22880000004</v>
      </c>
      <c r="N73" s="12">
        <v>1165820.9885999998</v>
      </c>
      <c r="P73" s="48">
        <v>0.96</v>
      </c>
      <c r="Q73" s="48">
        <v>1</v>
      </c>
      <c r="R73" s="48">
        <v>1</v>
      </c>
      <c r="S73" s="48">
        <v>0.96</v>
      </c>
      <c r="T73" s="48">
        <v>1.0900000000000001</v>
      </c>
      <c r="U73" s="48">
        <v>1.0900000000000001</v>
      </c>
      <c r="V73" s="48">
        <v>0.99</v>
      </c>
      <c r="W73" s="48">
        <v>0.96</v>
      </c>
      <c r="X73" s="48">
        <v>1.02</v>
      </c>
      <c r="Y73" s="48">
        <v>0.98</v>
      </c>
      <c r="Z73" s="48">
        <v>1.04</v>
      </c>
      <c r="AA73" s="48">
        <v>1.0900000000000001</v>
      </c>
      <c r="AE73" s="48">
        <f t="shared" ref="AE73:AE114" ca="1" si="69">RANDBETWEEN(90,110)/100</f>
        <v>1.01</v>
      </c>
      <c r="AF73" s="48">
        <f t="shared" ca="1" si="57"/>
        <v>1.07</v>
      </c>
      <c r="AG73" s="48">
        <f t="shared" ca="1" si="57"/>
        <v>0.93</v>
      </c>
      <c r="AH73" s="48">
        <f t="shared" ca="1" si="57"/>
        <v>1</v>
      </c>
      <c r="AI73" s="48">
        <f t="shared" ca="1" si="57"/>
        <v>1</v>
      </c>
      <c r="AJ73" s="48">
        <f t="shared" ca="1" si="57"/>
        <v>1.02</v>
      </c>
      <c r="AK73" s="48">
        <f t="shared" ca="1" si="57"/>
        <v>1.03</v>
      </c>
      <c r="AL73" s="48">
        <f t="shared" ca="1" si="57"/>
        <v>0.99</v>
      </c>
      <c r="AM73" s="48">
        <f t="shared" ca="1" si="57"/>
        <v>1.01</v>
      </c>
      <c r="AN73" s="48">
        <f t="shared" ca="1" si="57"/>
        <v>1.04</v>
      </c>
      <c r="AO73" s="48">
        <f t="shared" ca="1" si="57"/>
        <v>1.01</v>
      </c>
      <c r="AP73" s="48">
        <f t="shared" ca="1" si="57"/>
        <v>1.0900000000000001</v>
      </c>
      <c r="AR73" s="56">
        <v>938211</v>
      </c>
      <c r="AS73" s="56">
        <v>924183</v>
      </c>
      <c r="AT73" s="56">
        <v>925112</v>
      </c>
      <c r="AU73" s="56">
        <v>1000479</v>
      </c>
      <c r="AV73" s="56">
        <v>963951</v>
      </c>
      <c r="AW73" s="56">
        <v>1033052.5800000001</v>
      </c>
      <c r="AX73" s="56">
        <v>1008666</v>
      </c>
      <c r="AY73" s="56">
        <v>907665</v>
      </c>
      <c r="AZ73" s="56">
        <v>864160</v>
      </c>
      <c r="BA73" s="56">
        <v>931076</v>
      </c>
      <c r="BB73" s="56">
        <v>956975.22</v>
      </c>
      <c r="BC73" s="57">
        <v>1069560.5399999998</v>
      </c>
    </row>
    <row r="74" spans="1:55" x14ac:dyDescent="0.35">
      <c r="A74" s="9" t="s">
        <v>85</v>
      </c>
      <c r="B74" s="44">
        <v>1</v>
      </c>
      <c r="C74" s="12">
        <v>513009.39</v>
      </c>
      <c r="D74" s="12">
        <v>609422.1</v>
      </c>
      <c r="E74" s="12">
        <v>543050.34</v>
      </c>
      <c r="F74" s="12">
        <v>585597.1</v>
      </c>
      <c r="G74" s="12">
        <v>551357.93999999994</v>
      </c>
      <c r="H74" s="12">
        <v>515626.52400000009</v>
      </c>
      <c r="I74" s="12">
        <v>431739.65</v>
      </c>
      <c r="J74" s="12">
        <v>537012.47999999998</v>
      </c>
      <c r="K74" s="12">
        <v>584007.84000000008</v>
      </c>
      <c r="L74" s="12">
        <v>414178.38</v>
      </c>
      <c r="M74" s="12">
        <v>607667.89679999999</v>
      </c>
      <c r="N74" s="12">
        <v>679158.23759999999</v>
      </c>
      <c r="P74" s="48">
        <v>0.93</v>
      </c>
      <c r="Q74" s="48">
        <v>1.05</v>
      </c>
      <c r="R74" s="48">
        <v>0.98</v>
      </c>
      <c r="S74" s="48">
        <v>0.95</v>
      </c>
      <c r="T74" s="48">
        <v>0.94</v>
      </c>
      <c r="U74" s="48">
        <v>1.02</v>
      </c>
      <c r="V74" s="48">
        <v>1.01</v>
      </c>
      <c r="W74" s="48">
        <v>1.0900000000000001</v>
      </c>
      <c r="X74" s="48">
        <v>1.08</v>
      </c>
      <c r="Y74" s="48">
        <v>0.98</v>
      </c>
      <c r="Z74" s="48">
        <v>1.08</v>
      </c>
      <c r="AA74" s="48">
        <v>1.08</v>
      </c>
      <c r="AE74" s="48">
        <f t="shared" ca="1" si="69"/>
        <v>1.08</v>
      </c>
      <c r="AF74" s="48">
        <f t="shared" ca="1" si="57"/>
        <v>1.04</v>
      </c>
      <c r="AG74" s="48">
        <f t="shared" ca="1" si="57"/>
        <v>0.97</v>
      </c>
      <c r="AH74" s="48">
        <f t="shared" ca="1" si="57"/>
        <v>0.95</v>
      </c>
      <c r="AI74" s="48">
        <f t="shared" ca="1" si="57"/>
        <v>1</v>
      </c>
      <c r="AJ74" s="48">
        <f t="shared" ca="1" si="57"/>
        <v>0.97</v>
      </c>
      <c r="AK74" s="48">
        <f t="shared" ca="1" si="57"/>
        <v>1.08</v>
      </c>
      <c r="AL74" s="48">
        <f t="shared" ca="1" si="57"/>
        <v>1.05</v>
      </c>
      <c r="AM74" s="48">
        <f t="shared" ca="1" si="57"/>
        <v>0.97</v>
      </c>
      <c r="AN74" s="48">
        <f t="shared" ca="1" si="57"/>
        <v>1.03</v>
      </c>
      <c r="AO74" s="48">
        <f t="shared" ca="1" si="57"/>
        <v>1.1000000000000001</v>
      </c>
      <c r="AP74" s="48">
        <f t="shared" ca="1" si="57"/>
        <v>1.1000000000000001</v>
      </c>
      <c r="AR74" s="54">
        <v>551623</v>
      </c>
      <c r="AS74" s="54">
        <v>580402</v>
      </c>
      <c r="AT74" s="54">
        <v>554133</v>
      </c>
      <c r="AU74" s="54">
        <v>616418</v>
      </c>
      <c r="AV74" s="54">
        <v>586551</v>
      </c>
      <c r="AW74" s="54">
        <v>505516.20000000007</v>
      </c>
      <c r="AX74" s="54">
        <v>427465</v>
      </c>
      <c r="AY74" s="54">
        <v>492672</v>
      </c>
      <c r="AZ74" s="54">
        <v>540748</v>
      </c>
      <c r="BA74" s="54">
        <v>422631</v>
      </c>
      <c r="BB74" s="54">
        <v>562655.46</v>
      </c>
      <c r="BC74" s="55">
        <v>628850.22</v>
      </c>
    </row>
    <row r="75" spans="1:55" x14ac:dyDescent="0.35">
      <c r="A75" s="9" t="s">
        <v>86</v>
      </c>
      <c r="B75" s="44">
        <v>1</v>
      </c>
      <c r="C75" s="12">
        <v>566902.44999999995</v>
      </c>
      <c r="D75" s="12">
        <v>785972.78</v>
      </c>
      <c r="E75" s="12">
        <v>735410</v>
      </c>
      <c r="F75" s="12">
        <v>834894.50000000012</v>
      </c>
      <c r="G75" s="12">
        <v>808154.16</v>
      </c>
      <c r="H75" s="12">
        <v>770773.62150000001</v>
      </c>
      <c r="I75" s="12">
        <v>839083.3</v>
      </c>
      <c r="J75" s="12">
        <v>552369.09</v>
      </c>
      <c r="K75" s="12">
        <v>692611.70000000007</v>
      </c>
      <c r="L75" s="12">
        <v>648917.36</v>
      </c>
      <c r="M75" s="12">
        <v>640941.27600000007</v>
      </c>
      <c r="N75" s="12">
        <v>786423.47100000002</v>
      </c>
      <c r="P75" s="47">
        <v>0.83</v>
      </c>
      <c r="Q75" s="47">
        <v>1.07</v>
      </c>
      <c r="R75" s="47">
        <v>1</v>
      </c>
      <c r="S75" s="47">
        <v>1.1000000000000001</v>
      </c>
      <c r="T75" s="47">
        <v>1.21</v>
      </c>
      <c r="U75" s="47">
        <v>1.1299999999999999</v>
      </c>
      <c r="V75" s="47">
        <v>1.1000000000000001</v>
      </c>
      <c r="W75" s="47">
        <v>0.87</v>
      </c>
      <c r="X75" s="47">
        <v>1.1000000000000001</v>
      </c>
      <c r="Y75" s="47">
        <v>0.91</v>
      </c>
      <c r="Z75" s="47">
        <v>0.92</v>
      </c>
      <c r="AA75" s="47">
        <v>1.01</v>
      </c>
      <c r="AE75" s="47">
        <f ca="1">RANDBETWEEN(80,120)/100</f>
        <v>0.87</v>
      </c>
      <c r="AF75" s="47">
        <f t="shared" ref="AF75:AP75" ca="1" si="70">RANDBETWEEN(84,122)/100</f>
        <v>0.85</v>
      </c>
      <c r="AG75" s="47">
        <f t="shared" ca="1" si="70"/>
        <v>1.18</v>
      </c>
      <c r="AH75" s="47">
        <f t="shared" ca="1" si="70"/>
        <v>1.04</v>
      </c>
      <c r="AI75" s="47">
        <f t="shared" ca="1" si="70"/>
        <v>1.0900000000000001</v>
      </c>
      <c r="AJ75" s="47">
        <f t="shared" ca="1" si="70"/>
        <v>0.96</v>
      </c>
      <c r="AK75" s="47">
        <f t="shared" ca="1" si="70"/>
        <v>1.19</v>
      </c>
      <c r="AL75" s="47">
        <f t="shared" ca="1" si="70"/>
        <v>1.1000000000000001</v>
      </c>
      <c r="AM75" s="47">
        <f t="shared" ca="1" si="70"/>
        <v>1.06</v>
      </c>
      <c r="AN75" s="47">
        <f t="shared" ca="1" si="70"/>
        <v>1</v>
      </c>
      <c r="AO75" s="47">
        <f t="shared" ca="1" si="70"/>
        <v>1.1000000000000001</v>
      </c>
      <c r="AP75" s="47">
        <f t="shared" ca="1" si="70"/>
        <v>1.1499999999999999</v>
      </c>
      <c r="AR75" s="56">
        <v>683015</v>
      </c>
      <c r="AS75" s="56">
        <v>734554</v>
      </c>
      <c r="AT75" s="56">
        <v>735410</v>
      </c>
      <c r="AU75" s="56">
        <v>758995</v>
      </c>
      <c r="AV75" s="56">
        <v>667896</v>
      </c>
      <c r="AW75" s="56">
        <v>682100.55</v>
      </c>
      <c r="AX75" s="56">
        <v>762803</v>
      </c>
      <c r="AY75" s="56">
        <v>634907</v>
      </c>
      <c r="AZ75" s="56">
        <v>629647</v>
      </c>
      <c r="BA75" s="56">
        <v>713096</v>
      </c>
      <c r="BB75" s="56">
        <v>696675.3</v>
      </c>
      <c r="BC75" s="57">
        <v>778637.1</v>
      </c>
    </row>
    <row r="76" spans="1:55" x14ac:dyDescent="0.35">
      <c r="A76" s="9" t="s">
        <v>87</v>
      </c>
      <c r="B76" s="44">
        <v>1</v>
      </c>
      <c r="C76" s="12">
        <v>583533.11</v>
      </c>
      <c r="D76" s="12">
        <v>547133.84000000008</v>
      </c>
      <c r="E76" s="12">
        <v>615172</v>
      </c>
      <c r="F76" s="12">
        <v>691315.06</v>
      </c>
      <c r="G76" s="12">
        <v>591243.78</v>
      </c>
      <c r="H76" s="12">
        <v>572151.14280000003</v>
      </c>
      <c r="I76" s="12">
        <v>460844.37000000005</v>
      </c>
      <c r="J76" s="12">
        <v>254280.22</v>
      </c>
      <c r="K76" s="12">
        <v>582441.19999999995</v>
      </c>
      <c r="L76" s="12">
        <v>259479.00000000003</v>
      </c>
      <c r="M76" s="12">
        <v>566310.38520000002</v>
      </c>
      <c r="N76" s="12">
        <v>632935.13639999996</v>
      </c>
      <c r="P76" s="48">
        <v>1.03</v>
      </c>
      <c r="Q76" s="48">
        <v>1.06</v>
      </c>
      <c r="R76" s="48">
        <v>1</v>
      </c>
      <c r="S76" s="48">
        <v>1.0900000000000001</v>
      </c>
      <c r="T76" s="48">
        <v>0.93</v>
      </c>
      <c r="U76" s="48">
        <v>1.01</v>
      </c>
      <c r="V76" s="48">
        <v>1.0900000000000001</v>
      </c>
      <c r="W76" s="48">
        <v>1.06</v>
      </c>
      <c r="X76" s="48">
        <v>0.95</v>
      </c>
      <c r="Y76" s="48">
        <v>1.1000000000000001</v>
      </c>
      <c r="Z76" s="48">
        <v>0.98</v>
      </c>
      <c r="AA76" s="48">
        <v>0.98</v>
      </c>
      <c r="AE76" s="48">
        <f t="shared" ca="1" si="69"/>
        <v>1.02</v>
      </c>
      <c r="AF76" s="48">
        <f t="shared" ca="1" si="57"/>
        <v>0.98</v>
      </c>
      <c r="AG76" s="48">
        <f t="shared" ca="1" si="57"/>
        <v>1.05</v>
      </c>
      <c r="AH76" s="48">
        <f t="shared" ca="1" si="57"/>
        <v>1.0900000000000001</v>
      </c>
      <c r="AI76" s="48">
        <f t="shared" ca="1" si="57"/>
        <v>0.99</v>
      </c>
      <c r="AJ76" s="48">
        <f t="shared" ca="1" si="57"/>
        <v>1.04</v>
      </c>
      <c r="AK76" s="48">
        <f t="shared" ca="1" si="57"/>
        <v>1.02</v>
      </c>
      <c r="AL76" s="48">
        <f t="shared" ca="1" si="57"/>
        <v>0.94</v>
      </c>
      <c r="AM76" s="48">
        <f t="shared" ca="1" si="57"/>
        <v>1.03</v>
      </c>
      <c r="AN76" s="48">
        <f t="shared" ca="1" si="57"/>
        <v>0.99</v>
      </c>
      <c r="AO76" s="48">
        <f t="shared" ca="1" si="57"/>
        <v>0.93</v>
      </c>
      <c r="AP76" s="48">
        <f t="shared" ca="1" si="57"/>
        <v>1.05</v>
      </c>
      <c r="AR76" s="54">
        <v>566537</v>
      </c>
      <c r="AS76" s="54">
        <v>516164</v>
      </c>
      <c r="AT76" s="54">
        <v>615172</v>
      </c>
      <c r="AU76" s="54">
        <v>634234</v>
      </c>
      <c r="AV76" s="54">
        <v>635746</v>
      </c>
      <c r="AW76" s="54">
        <v>566486.28</v>
      </c>
      <c r="AX76" s="54">
        <v>422793</v>
      </c>
      <c r="AY76" s="54">
        <v>239887</v>
      </c>
      <c r="AZ76" s="54">
        <v>613096</v>
      </c>
      <c r="BA76" s="54">
        <v>235890</v>
      </c>
      <c r="BB76" s="54">
        <v>577867.74</v>
      </c>
      <c r="BC76" s="55">
        <v>645852.17999999993</v>
      </c>
    </row>
    <row r="77" spans="1:55" x14ac:dyDescent="0.35">
      <c r="A77" s="9" t="s">
        <v>88</v>
      </c>
      <c r="B77" s="44">
        <v>1</v>
      </c>
      <c r="C77" s="12">
        <v>3332981.58</v>
      </c>
      <c r="D77" s="12">
        <v>3710336.04</v>
      </c>
      <c r="E77" s="12">
        <v>3613712.33</v>
      </c>
      <c r="F77" s="12">
        <v>3090214.08</v>
      </c>
      <c r="G77" s="12">
        <v>3581036.91</v>
      </c>
      <c r="H77" s="12">
        <v>3299881.2600000002</v>
      </c>
      <c r="I77" s="12">
        <v>3644317.04</v>
      </c>
      <c r="J77" s="12">
        <v>3666582.67</v>
      </c>
      <c r="K77" s="12">
        <v>3082983.96</v>
      </c>
      <c r="L77" s="12">
        <v>3121617.6</v>
      </c>
      <c r="M77" s="12">
        <v>3366311.3958000001</v>
      </c>
      <c r="N77" s="12">
        <v>3911351.9129999997</v>
      </c>
      <c r="P77" s="51">
        <v>1.02</v>
      </c>
      <c r="Q77" s="51">
        <v>1.03</v>
      </c>
      <c r="R77" s="51">
        <v>1.01</v>
      </c>
      <c r="S77" s="51">
        <v>0.96</v>
      </c>
      <c r="T77" s="51">
        <v>0.99</v>
      </c>
      <c r="U77" s="51">
        <v>1</v>
      </c>
      <c r="V77" s="51">
        <v>1.04</v>
      </c>
      <c r="W77" s="51">
        <v>1.03</v>
      </c>
      <c r="X77" s="51">
        <v>0.98</v>
      </c>
      <c r="Y77" s="51">
        <v>0.96</v>
      </c>
      <c r="Z77" s="51">
        <v>1.01</v>
      </c>
      <c r="AA77" s="51">
        <v>1.05</v>
      </c>
      <c r="AE77" s="51">
        <f ca="1">RANDBETWEEN(96,105)/100</f>
        <v>1.05</v>
      </c>
      <c r="AF77" s="51">
        <f t="shared" ref="AF77:AP77" ca="1" si="71">RANDBETWEEN(96,105)/100</f>
        <v>0.99</v>
      </c>
      <c r="AG77" s="51">
        <f t="shared" ca="1" si="71"/>
        <v>1</v>
      </c>
      <c r="AH77" s="51">
        <f t="shared" ca="1" si="71"/>
        <v>0.96</v>
      </c>
      <c r="AI77" s="51">
        <f t="shared" ca="1" si="71"/>
        <v>1.05</v>
      </c>
      <c r="AJ77" s="51">
        <f t="shared" ca="1" si="71"/>
        <v>0.96</v>
      </c>
      <c r="AK77" s="51">
        <f t="shared" ca="1" si="71"/>
        <v>1.02</v>
      </c>
      <c r="AL77" s="51">
        <f t="shared" ca="1" si="71"/>
        <v>0.97</v>
      </c>
      <c r="AM77" s="51">
        <f t="shared" ca="1" si="71"/>
        <v>1</v>
      </c>
      <c r="AN77" s="51">
        <f t="shared" ca="1" si="71"/>
        <v>1.04</v>
      </c>
      <c r="AO77" s="51">
        <f t="shared" ca="1" si="71"/>
        <v>0.96</v>
      </c>
      <c r="AP77" s="51">
        <f t="shared" ca="1" si="71"/>
        <v>0.99</v>
      </c>
      <c r="AR77" s="56">
        <v>3267629</v>
      </c>
      <c r="AS77" s="56">
        <v>3602268</v>
      </c>
      <c r="AT77" s="56">
        <v>3577933</v>
      </c>
      <c r="AU77" s="56">
        <v>3218973</v>
      </c>
      <c r="AV77" s="56">
        <v>3617209</v>
      </c>
      <c r="AW77" s="56">
        <v>3299881.2600000002</v>
      </c>
      <c r="AX77" s="56">
        <v>3504151</v>
      </c>
      <c r="AY77" s="56">
        <v>3559789</v>
      </c>
      <c r="AZ77" s="56">
        <v>3145902</v>
      </c>
      <c r="BA77" s="56">
        <v>3251685</v>
      </c>
      <c r="BB77" s="56">
        <v>3332981.58</v>
      </c>
      <c r="BC77" s="57">
        <v>3725097.0599999996</v>
      </c>
    </row>
    <row r="78" spans="1:55" x14ac:dyDescent="0.35">
      <c r="A78" s="9" t="s">
        <v>90</v>
      </c>
      <c r="B78" s="44">
        <v>1</v>
      </c>
      <c r="C78" s="12">
        <v>981877.05</v>
      </c>
      <c r="D78" s="12">
        <v>938012.02</v>
      </c>
      <c r="E78" s="12">
        <v>987041.87000000011</v>
      </c>
      <c r="F78" s="12">
        <v>973711.20000000007</v>
      </c>
      <c r="G78" s="12">
        <v>975276.72</v>
      </c>
      <c r="H78" s="12">
        <v>1031807.8260000001</v>
      </c>
      <c r="I78" s="12">
        <v>1011563.5800000001</v>
      </c>
      <c r="J78" s="12">
        <v>1059796.48</v>
      </c>
      <c r="K78" s="12">
        <v>924200.85</v>
      </c>
      <c r="L78" s="12">
        <v>886597.95</v>
      </c>
      <c r="M78" s="12">
        <v>982438.12260000012</v>
      </c>
      <c r="N78" s="12">
        <v>1151320.9752</v>
      </c>
      <c r="P78" s="48">
        <v>1.05</v>
      </c>
      <c r="Q78" s="48">
        <v>1.06</v>
      </c>
      <c r="R78" s="48">
        <v>1.0900000000000001</v>
      </c>
      <c r="S78" s="48">
        <v>1.1000000000000001</v>
      </c>
      <c r="T78" s="48">
        <v>0.99</v>
      </c>
      <c r="U78" s="48">
        <v>1.05</v>
      </c>
      <c r="V78" s="48">
        <v>1.02</v>
      </c>
      <c r="W78" s="48">
        <v>1.07</v>
      </c>
      <c r="X78" s="48">
        <v>0.95</v>
      </c>
      <c r="Y78" s="48">
        <v>0.95</v>
      </c>
      <c r="Z78" s="48">
        <v>1.03</v>
      </c>
      <c r="AA78" s="48">
        <v>1.08</v>
      </c>
      <c r="AE78" s="48">
        <f t="shared" ca="1" si="69"/>
        <v>0.94</v>
      </c>
      <c r="AF78" s="48">
        <f t="shared" ca="1" si="57"/>
        <v>0.96</v>
      </c>
      <c r="AG78" s="48">
        <f t="shared" ca="1" si="57"/>
        <v>1</v>
      </c>
      <c r="AH78" s="48">
        <f t="shared" ca="1" si="57"/>
        <v>0.98</v>
      </c>
      <c r="AI78" s="48">
        <f t="shared" ca="1" si="57"/>
        <v>1.06</v>
      </c>
      <c r="AJ78" s="48">
        <f t="shared" ca="1" si="57"/>
        <v>0.96</v>
      </c>
      <c r="AK78" s="48">
        <f t="shared" ca="1" si="57"/>
        <v>1.08</v>
      </c>
      <c r="AL78" s="48">
        <f t="shared" ca="1" si="57"/>
        <v>1.06</v>
      </c>
      <c r="AM78" s="48">
        <f t="shared" ca="1" si="57"/>
        <v>0.98</v>
      </c>
      <c r="AN78" s="48">
        <f t="shared" ca="1" si="57"/>
        <v>1.04</v>
      </c>
      <c r="AO78" s="48">
        <f t="shared" ca="1" si="57"/>
        <v>0.93</v>
      </c>
      <c r="AP78" s="48">
        <f t="shared" ca="1" si="57"/>
        <v>1.05</v>
      </c>
      <c r="AR78" s="54">
        <v>935121</v>
      </c>
      <c r="AS78" s="54">
        <v>884917</v>
      </c>
      <c r="AT78" s="54">
        <v>905543</v>
      </c>
      <c r="AU78" s="54">
        <v>885192</v>
      </c>
      <c r="AV78" s="54">
        <v>985128</v>
      </c>
      <c r="AW78" s="54">
        <v>982674.12000000011</v>
      </c>
      <c r="AX78" s="54">
        <v>991729</v>
      </c>
      <c r="AY78" s="54">
        <v>990464</v>
      </c>
      <c r="AZ78" s="54">
        <v>972843</v>
      </c>
      <c r="BA78" s="54">
        <v>933261</v>
      </c>
      <c r="BB78" s="54">
        <v>953823.42</v>
      </c>
      <c r="BC78" s="55">
        <v>1066037.94</v>
      </c>
    </row>
    <row r="79" spans="1:55" x14ac:dyDescent="0.35">
      <c r="A79" s="9" t="s">
        <v>74</v>
      </c>
      <c r="B79" s="44">
        <v>1</v>
      </c>
      <c r="C79" s="12">
        <v>6932870.8799999999</v>
      </c>
      <c r="D79" s="12">
        <v>7644206.4000000004</v>
      </c>
      <c r="E79" s="12">
        <v>7505228.6100000003</v>
      </c>
      <c r="F79" s="12">
        <v>7133760.0599999996</v>
      </c>
      <c r="G79" s="12">
        <v>6930202.5599999996</v>
      </c>
      <c r="H79" s="12">
        <v>7905048.705000001</v>
      </c>
      <c r="I79" s="12">
        <v>7665821.2800000003</v>
      </c>
      <c r="J79" s="12">
        <v>7456664.3600000003</v>
      </c>
      <c r="K79" s="12">
        <v>7666937.2700000005</v>
      </c>
      <c r="L79" s="12">
        <v>7320696.5700000003</v>
      </c>
      <c r="M79" s="12">
        <v>7071528.2976000011</v>
      </c>
      <c r="N79" s="12">
        <v>7447503.2183999987</v>
      </c>
      <c r="P79" s="51">
        <v>1.04</v>
      </c>
      <c r="Q79" s="51">
        <v>1.02</v>
      </c>
      <c r="R79" s="51">
        <v>0.99</v>
      </c>
      <c r="S79" s="51">
        <v>0.98</v>
      </c>
      <c r="T79" s="51">
        <v>0.96</v>
      </c>
      <c r="U79" s="51">
        <v>1.02</v>
      </c>
      <c r="V79" s="51">
        <v>1.04</v>
      </c>
      <c r="W79" s="51">
        <v>1.01</v>
      </c>
      <c r="X79" s="51">
        <v>1.01</v>
      </c>
      <c r="Y79" s="51">
        <v>0.99</v>
      </c>
      <c r="Z79" s="51">
        <v>1.04</v>
      </c>
      <c r="AA79" s="51">
        <v>0.98</v>
      </c>
      <c r="AE79" s="51">
        <f ca="1">RANDBETWEEN(96,105)/100</f>
        <v>0.96</v>
      </c>
      <c r="AF79" s="51">
        <f t="shared" ref="AF79:AP79" ca="1" si="72">RANDBETWEEN(96,105)/100</f>
        <v>1.04</v>
      </c>
      <c r="AG79" s="51">
        <f t="shared" ca="1" si="72"/>
        <v>0.99</v>
      </c>
      <c r="AH79" s="51">
        <f t="shared" ca="1" si="72"/>
        <v>0.99</v>
      </c>
      <c r="AI79" s="51">
        <f t="shared" ca="1" si="72"/>
        <v>1.02</v>
      </c>
      <c r="AJ79" s="51">
        <f t="shared" ca="1" si="72"/>
        <v>0.99</v>
      </c>
      <c r="AK79" s="51">
        <f t="shared" ca="1" si="72"/>
        <v>0.97</v>
      </c>
      <c r="AL79" s="51">
        <f t="shared" ca="1" si="72"/>
        <v>0.99</v>
      </c>
      <c r="AM79" s="51">
        <f t="shared" ca="1" si="72"/>
        <v>1.02</v>
      </c>
      <c r="AN79" s="51">
        <f t="shared" ca="1" si="72"/>
        <v>0.96</v>
      </c>
      <c r="AO79" s="51">
        <f t="shared" ca="1" si="72"/>
        <v>0.97</v>
      </c>
      <c r="AP79" s="51">
        <f t="shared" ca="1" si="72"/>
        <v>1.02</v>
      </c>
      <c r="AR79" s="56">
        <v>6666222</v>
      </c>
      <c r="AS79" s="56">
        <v>7494320</v>
      </c>
      <c r="AT79" s="56">
        <v>7581039</v>
      </c>
      <c r="AU79" s="56">
        <v>7279347</v>
      </c>
      <c r="AV79" s="56">
        <v>7218961</v>
      </c>
      <c r="AW79" s="56">
        <v>7750047.7500000009</v>
      </c>
      <c r="AX79" s="56">
        <v>7370982</v>
      </c>
      <c r="AY79" s="56">
        <v>7382836</v>
      </c>
      <c r="AZ79" s="56">
        <v>7591027</v>
      </c>
      <c r="BA79" s="56">
        <v>7394643</v>
      </c>
      <c r="BB79" s="56">
        <v>6799546.4400000004</v>
      </c>
      <c r="BC79" s="57">
        <v>7599493.0799999991</v>
      </c>
    </row>
    <row r="80" spans="1:55" x14ac:dyDescent="0.35">
      <c r="A80" s="9" t="s">
        <v>75</v>
      </c>
      <c r="B80" s="44">
        <v>1</v>
      </c>
      <c r="C80" s="12">
        <v>2961218</v>
      </c>
      <c r="D80" s="12">
        <v>3494336.45</v>
      </c>
      <c r="E80" s="12">
        <v>2956047.84</v>
      </c>
      <c r="F80" s="12">
        <v>3451750.2</v>
      </c>
      <c r="G80" s="12">
        <v>3261862.74</v>
      </c>
      <c r="H80" s="12">
        <v>3653656.9080000008</v>
      </c>
      <c r="I80" s="12">
        <v>3165666</v>
      </c>
      <c r="J80" s="12">
        <v>3445815.6</v>
      </c>
      <c r="K80" s="12">
        <v>3174433</v>
      </c>
      <c r="L80" s="12">
        <v>3338556.22</v>
      </c>
      <c r="M80" s="12">
        <v>3292282.1724</v>
      </c>
      <c r="N80" s="12">
        <v>3139483.3235999998</v>
      </c>
      <c r="P80" s="48">
        <v>1</v>
      </c>
      <c r="Q80" s="48">
        <v>1.07</v>
      </c>
      <c r="R80" s="48">
        <v>0.97</v>
      </c>
      <c r="S80" s="48">
        <v>1.08</v>
      </c>
      <c r="T80" s="48">
        <v>1.06</v>
      </c>
      <c r="U80" s="48">
        <v>1.1000000000000001</v>
      </c>
      <c r="V80" s="48">
        <v>1</v>
      </c>
      <c r="W80" s="48">
        <v>1.08</v>
      </c>
      <c r="X80" s="48">
        <v>1</v>
      </c>
      <c r="Y80" s="48">
        <v>1.07</v>
      </c>
      <c r="Z80" s="48">
        <v>1.0900000000000001</v>
      </c>
      <c r="AA80" s="48">
        <v>0.93</v>
      </c>
      <c r="AE80" s="48">
        <f t="shared" ca="1" si="69"/>
        <v>1.07</v>
      </c>
      <c r="AF80" s="48">
        <f t="shared" ref="AF80:AP103" ca="1" si="73">RANDBETWEEN(93,110)/100</f>
        <v>1.0900000000000001</v>
      </c>
      <c r="AG80" s="48">
        <f t="shared" ca="1" si="73"/>
        <v>1.05</v>
      </c>
      <c r="AH80" s="48">
        <f t="shared" ca="1" si="73"/>
        <v>1.07</v>
      </c>
      <c r="AI80" s="48">
        <f t="shared" ca="1" si="73"/>
        <v>0.96</v>
      </c>
      <c r="AJ80" s="48">
        <f t="shared" ca="1" si="73"/>
        <v>1.04</v>
      </c>
      <c r="AK80" s="48">
        <f t="shared" ca="1" si="73"/>
        <v>0.94</v>
      </c>
      <c r="AL80" s="48">
        <f t="shared" ca="1" si="73"/>
        <v>1.02</v>
      </c>
      <c r="AM80" s="48">
        <f t="shared" ca="1" si="73"/>
        <v>0.94</v>
      </c>
      <c r="AN80" s="48">
        <f t="shared" ca="1" si="73"/>
        <v>1.03</v>
      </c>
      <c r="AO80" s="48">
        <f t="shared" ca="1" si="73"/>
        <v>1.08</v>
      </c>
      <c r="AP80" s="48">
        <f t="shared" ca="1" si="73"/>
        <v>0.97</v>
      </c>
      <c r="AR80" s="54">
        <v>2961218</v>
      </c>
      <c r="AS80" s="54">
        <v>3265735</v>
      </c>
      <c r="AT80" s="54">
        <v>3047472</v>
      </c>
      <c r="AU80" s="54">
        <v>3196065</v>
      </c>
      <c r="AV80" s="54">
        <v>3077229</v>
      </c>
      <c r="AW80" s="54">
        <v>3321506.2800000003</v>
      </c>
      <c r="AX80" s="54">
        <v>3165666</v>
      </c>
      <c r="AY80" s="54">
        <v>3190570</v>
      </c>
      <c r="AZ80" s="54">
        <v>3174433</v>
      </c>
      <c r="BA80" s="54">
        <v>3120146</v>
      </c>
      <c r="BB80" s="54">
        <v>3020442.36</v>
      </c>
      <c r="BC80" s="55">
        <v>3375788.5199999996</v>
      </c>
    </row>
    <row r="81" spans="1:55" x14ac:dyDescent="0.35">
      <c r="A81" s="9" t="s">
        <v>76</v>
      </c>
      <c r="B81" s="44">
        <v>1</v>
      </c>
      <c r="C81" s="12">
        <v>444015.46</v>
      </c>
      <c r="D81" s="12">
        <v>513251.76</v>
      </c>
      <c r="E81" s="12">
        <v>419905</v>
      </c>
      <c r="F81" s="12">
        <v>462492.48</v>
      </c>
      <c r="G81" s="12">
        <v>504819.21</v>
      </c>
      <c r="H81" s="12">
        <v>470769.87000000005</v>
      </c>
      <c r="I81" s="12">
        <v>454420.55</v>
      </c>
      <c r="J81" s="12">
        <v>379894.06</v>
      </c>
      <c r="K81" s="12">
        <v>502458</v>
      </c>
      <c r="L81" s="12">
        <v>505848.4</v>
      </c>
      <c r="M81" s="12">
        <v>480624.08159999998</v>
      </c>
      <c r="N81" s="12">
        <v>542333.16899999999</v>
      </c>
      <c r="P81" s="51">
        <v>0.98</v>
      </c>
      <c r="Q81" s="51">
        <v>1.02</v>
      </c>
      <c r="R81" s="51">
        <v>1</v>
      </c>
      <c r="S81" s="51">
        <v>0.96</v>
      </c>
      <c r="T81" s="51">
        <v>1.01</v>
      </c>
      <c r="U81" s="51">
        <v>1</v>
      </c>
      <c r="V81" s="51">
        <v>1.03</v>
      </c>
      <c r="W81" s="51">
        <v>0.98</v>
      </c>
      <c r="X81" s="51">
        <v>1</v>
      </c>
      <c r="Y81" s="51">
        <v>1.01</v>
      </c>
      <c r="Z81" s="51">
        <v>1.04</v>
      </c>
      <c r="AA81" s="51">
        <v>1.05</v>
      </c>
      <c r="AE81" s="51">
        <f ca="1">RANDBETWEEN(96,105)/100</f>
        <v>1.05</v>
      </c>
      <c r="AF81" s="51">
        <f t="shared" ref="AF81:AP81" ca="1" si="74">RANDBETWEEN(96,105)/100</f>
        <v>1.05</v>
      </c>
      <c r="AG81" s="51">
        <f t="shared" ca="1" si="74"/>
        <v>1.02</v>
      </c>
      <c r="AH81" s="51">
        <f t="shared" ca="1" si="74"/>
        <v>1.03</v>
      </c>
      <c r="AI81" s="51">
        <f t="shared" ca="1" si="74"/>
        <v>0.97</v>
      </c>
      <c r="AJ81" s="51">
        <f t="shared" ca="1" si="74"/>
        <v>1.04</v>
      </c>
      <c r="AK81" s="51">
        <f t="shared" ca="1" si="74"/>
        <v>1.01</v>
      </c>
      <c r="AL81" s="51">
        <f t="shared" ca="1" si="74"/>
        <v>1.01</v>
      </c>
      <c r="AM81" s="51">
        <f t="shared" ca="1" si="74"/>
        <v>1</v>
      </c>
      <c r="AN81" s="51">
        <f t="shared" ca="1" si="74"/>
        <v>0.97</v>
      </c>
      <c r="AO81" s="51">
        <f t="shared" ca="1" si="74"/>
        <v>1.01</v>
      </c>
      <c r="AP81" s="51">
        <f t="shared" ca="1" si="74"/>
        <v>1.03</v>
      </c>
      <c r="AR81" s="56">
        <v>453077</v>
      </c>
      <c r="AS81" s="56">
        <v>503188</v>
      </c>
      <c r="AT81" s="56">
        <v>419905</v>
      </c>
      <c r="AU81" s="56">
        <v>481763</v>
      </c>
      <c r="AV81" s="56">
        <v>499821</v>
      </c>
      <c r="AW81" s="56">
        <v>470769.87000000005</v>
      </c>
      <c r="AX81" s="56">
        <v>441185</v>
      </c>
      <c r="AY81" s="56">
        <v>387647</v>
      </c>
      <c r="AZ81" s="56">
        <v>502458</v>
      </c>
      <c r="BA81" s="56">
        <v>500840</v>
      </c>
      <c r="BB81" s="56">
        <v>462138.54</v>
      </c>
      <c r="BC81" s="57">
        <v>516507.77999999997</v>
      </c>
    </row>
    <row r="82" spans="1:55" x14ac:dyDescent="0.35">
      <c r="A82" s="9" t="s">
        <v>77</v>
      </c>
      <c r="B82" s="44">
        <v>1</v>
      </c>
      <c r="C82" s="12">
        <v>22633.98</v>
      </c>
      <c r="D82" s="12">
        <v>34682.239999999998</v>
      </c>
      <c r="E82" s="12">
        <v>43959.700000000004</v>
      </c>
      <c r="F82" s="12">
        <v>40235.21</v>
      </c>
      <c r="G82" s="12">
        <v>34321.599999999999</v>
      </c>
      <c r="H82" s="12">
        <v>46497.034200000002</v>
      </c>
      <c r="I82" s="12">
        <v>39942.100000000006</v>
      </c>
      <c r="J82" s="12">
        <v>53312.480000000003</v>
      </c>
      <c r="K82" s="12">
        <v>37866.959999999999</v>
      </c>
      <c r="L82" s="12">
        <v>53435.76</v>
      </c>
      <c r="M82" s="12">
        <v>25466.727600000002</v>
      </c>
      <c r="N82" s="12">
        <v>26334.752399999998</v>
      </c>
      <c r="P82" s="48">
        <v>0.97</v>
      </c>
      <c r="Q82" s="48">
        <v>0.94</v>
      </c>
      <c r="R82" s="48">
        <v>1.0900000000000001</v>
      </c>
      <c r="S82" s="48">
        <v>1.07</v>
      </c>
      <c r="T82" s="48">
        <v>0.95</v>
      </c>
      <c r="U82" s="48">
        <v>0.94</v>
      </c>
      <c r="V82" s="48">
        <v>1.1000000000000001</v>
      </c>
      <c r="W82" s="48">
        <v>1.04</v>
      </c>
      <c r="X82" s="48">
        <v>0.94</v>
      </c>
      <c r="Y82" s="48">
        <v>1.02</v>
      </c>
      <c r="Z82" s="48">
        <v>1.07</v>
      </c>
      <c r="AA82" s="48">
        <v>0.99</v>
      </c>
      <c r="AE82" s="48">
        <f t="shared" ca="1" si="69"/>
        <v>1</v>
      </c>
      <c r="AF82" s="48">
        <f t="shared" ca="1" si="73"/>
        <v>1.03</v>
      </c>
      <c r="AG82" s="48">
        <f t="shared" ca="1" si="73"/>
        <v>1.05</v>
      </c>
      <c r="AH82" s="48">
        <f t="shared" ca="1" si="73"/>
        <v>1.04</v>
      </c>
      <c r="AI82" s="48">
        <f t="shared" ca="1" si="73"/>
        <v>1.03</v>
      </c>
      <c r="AJ82" s="48">
        <f t="shared" ca="1" si="73"/>
        <v>1.06</v>
      </c>
      <c r="AK82" s="48">
        <f t="shared" ca="1" si="73"/>
        <v>1</v>
      </c>
      <c r="AL82" s="48">
        <f t="shared" ca="1" si="73"/>
        <v>1.08</v>
      </c>
      <c r="AM82" s="48">
        <f t="shared" ca="1" si="73"/>
        <v>1.06</v>
      </c>
      <c r="AN82" s="48">
        <f t="shared" ca="1" si="73"/>
        <v>0.96</v>
      </c>
      <c r="AO82" s="48">
        <f t="shared" ca="1" si="73"/>
        <v>0.98</v>
      </c>
      <c r="AP82" s="48">
        <f t="shared" ca="1" si="73"/>
        <v>0.98</v>
      </c>
      <c r="AR82" s="54">
        <v>23334</v>
      </c>
      <c r="AS82" s="54">
        <v>36896</v>
      </c>
      <c r="AT82" s="54">
        <v>40330</v>
      </c>
      <c r="AU82" s="54">
        <v>37603</v>
      </c>
      <c r="AV82" s="54">
        <v>36128</v>
      </c>
      <c r="AW82" s="54">
        <v>49464.930000000008</v>
      </c>
      <c r="AX82" s="54">
        <v>36311</v>
      </c>
      <c r="AY82" s="54">
        <v>51262</v>
      </c>
      <c r="AZ82" s="54">
        <v>40284</v>
      </c>
      <c r="BA82" s="54">
        <v>52388</v>
      </c>
      <c r="BB82" s="54">
        <v>23800.68</v>
      </c>
      <c r="BC82" s="55">
        <v>26600.76</v>
      </c>
    </row>
    <row r="83" spans="1:55" x14ac:dyDescent="0.35">
      <c r="A83" s="9" t="s">
        <v>78</v>
      </c>
      <c r="B83" s="44">
        <v>1</v>
      </c>
      <c r="C83" s="12">
        <v>563187.17000000004</v>
      </c>
      <c r="D83" s="12">
        <v>568105.91999999993</v>
      </c>
      <c r="E83" s="12">
        <v>619990.20000000007</v>
      </c>
      <c r="F83" s="12">
        <v>650714.1</v>
      </c>
      <c r="G83" s="12">
        <v>664421.85000000009</v>
      </c>
      <c r="H83" s="12">
        <v>591661.71270000003</v>
      </c>
      <c r="I83" s="12">
        <v>570908</v>
      </c>
      <c r="J83" s="12">
        <v>535111.67999999993</v>
      </c>
      <c r="K83" s="12">
        <v>609062.1</v>
      </c>
      <c r="L83" s="12">
        <v>552798.51</v>
      </c>
      <c r="M83" s="12">
        <v>656515.32960000006</v>
      </c>
      <c r="N83" s="12">
        <v>656143.99739999999</v>
      </c>
      <c r="P83" s="48">
        <v>0.91</v>
      </c>
      <c r="Q83" s="48">
        <v>0.94</v>
      </c>
      <c r="R83" s="48">
        <v>1.08</v>
      </c>
      <c r="S83" s="48">
        <v>1.02</v>
      </c>
      <c r="T83" s="48">
        <v>1.07</v>
      </c>
      <c r="U83" s="48">
        <v>0.93</v>
      </c>
      <c r="V83" s="48">
        <v>1</v>
      </c>
      <c r="W83" s="48">
        <v>0.96</v>
      </c>
      <c r="X83" s="48">
        <v>0.95</v>
      </c>
      <c r="Y83" s="48">
        <v>0.93</v>
      </c>
      <c r="Z83" s="48">
        <v>1.04</v>
      </c>
      <c r="AA83" s="48">
        <v>0.93</v>
      </c>
      <c r="AE83" s="48">
        <f t="shared" ca="1" si="69"/>
        <v>0.9</v>
      </c>
      <c r="AF83" s="48">
        <f t="shared" ca="1" si="73"/>
        <v>0.93</v>
      </c>
      <c r="AG83" s="48">
        <f t="shared" ca="1" si="73"/>
        <v>1.05</v>
      </c>
      <c r="AH83" s="48">
        <f t="shared" ca="1" si="73"/>
        <v>1.1000000000000001</v>
      </c>
      <c r="AI83" s="48">
        <f t="shared" ca="1" si="73"/>
        <v>0.93</v>
      </c>
      <c r="AJ83" s="48">
        <f t="shared" ca="1" si="73"/>
        <v>1.07</v>
      </c>
      <c r="AK83" s="48">
        <f t="shared" ca="1" si="73"/>
        <v>1.07</v>
      </c>
      <c r="AL83" s="48">
        <f t="shared" ca="1" si="73"/>
        <v>1.0900000000000001</v>
      </c>
      <c r="AM83" s="48">
        <f t="shared" ca="1" si="73"/>
        <v>0.93</v>
      </c>
      <c r="AN83" s="48">
        <f t="shared" ca="1" si="73"/>
        <v>1.01</v>
      </c>
      <c r="AO83" s="48">
        <f t="shared" ca="1" si="73"/>
        <v>1.1000000000000001</v>
      </c>
      <c r="AP83" s="48">
        <f t="shared" ca="1" si="73"/>
        <v>1.1000000000000001</v>
      </c>
      <c r="AR83" s="56">
        <v>618887</v>
      </c>
      <c r="AS83" s="56">
        <v>604368</v>
      </c>
      <c r="AT83" s="56">
        <v>574065</v>
      </c>
      <c r="AU83" s="56">
        <v>637955</v>
      </c>
      <c r="AV83" s="56">
        <v>620955</v>
      </c>
      <c r="AW83" s="56">
        <v>636195.39</v>
      </c>
      <c r="AX83" s="56">
        <v>570908</v>
      </c>
      <c r="AY83" s="56">
        <v>557408</v>
      </c>
      <c r="AZ83" s="56">
        <v>641118</v>
      </c>
      <c r="BA83" s="56">
        <v>594407</v>
      </c>
      <c r="BB83" s="56">
        <v>631264.74</v>
      </c>
      <c r="BC83" s="57">
        <v>705531.17999999993</v>
      </c>
    </row>
    <row r="84" spans="1:55" x14ac:dyDescent="0.35">
      <c r="A84" s="9" t="s">
        <v>79</v>
      </c>
      <c r="B84" s="44">
        <v>1</v>
      </c>
      <c r="C84" s="12">
        <v>902166.37</v>
      </c>
      <c r="D84" s="12">
        <v>703410.34</v>
      </c>
      <c r="E84" s="12">
        <v>817653.69000000006</v>
      </c>
      <c r="F84" s="12">
        <v>888228.74</v>
      </c>
      <c r="G84" s="12">
        <v>634578</v>
      </c>
      <c r="H84" s="12">
        <v>657621.72000000009</v>
      </c>
      <c r="I84" s="12">
        <v>593534</v>
      </c>
      <c r="J84" s="12">
        <v>695734.20000000007</v>
      </c>
      <c r="K84" s="12">
        <v>928940.94</v>
      </c>
      <c r="L84" s="12">
        <v>783075.5</v>
      </c>
      <c r="M84" s="12">
        <v>796484.02379999997</v>
      </c>
      <c r="N84" s="12">
        <v>950686.24200000009</v>
      </c>
      <c r="P84" s="47">
        <v>1.19</v>
      </c>
      <c r="Q84" s="47">
        <v>0.86</v>
      </c>
      <c r="R84" s="47">
        <v>1.0900000000000001</v>
      </c>
      <c r="S84" s="47">
        <v>1.03</v>
      </c>
      <c r="T84" s="47">
        <v>0.84</v>
      </c>
      <c r="U84" s="47">
        <v>0.84</v>
      </c>
      <c r="V84" s="47">
        <v>1</v>
      </c>
      <c r="W84" s="47">
        <v>1.05</v>
      </c>
      <c r="X84" s="47">
        <v>1.22</v>
      </c>
      <c r="Y84" s="47">
        <v>0.95</v>
      </c>
      <c r="Z84" s="47">
        <v>1.03</v>
      </c>
      <c r="AA84" s="47">
        <v>1.1000000000000001</v>
      </c>
      <c r="AE84" s="47">
        <f ca="1">RANDBETWEEN(80,120)/100</f>
        <v>1.17</v>
      </c>
      <c r="AF84" s="47">
        <f t="shared" ref="AF84:AP84" ca="1" si="75">RANDBETWEEN(84,122)/100</f>
        <v>1</v>
      </c>
      <c r="AG84" s="47">
        <f t="shared" ca="1" si="75"/>
        <v>0.91</v>
      </c>
      <c r="AH84" s="47">
        <f t="shared" ca="1" si="75"/>
        <v>0.93</v>
      </c>
      <c r="AI84" s="47">
        <f t="shared" ca="1" si="75"/>
        <v>1.1000000000000001</v>
      </c>
      <c r="AJ84" s="47">
        <f t="shared" ca="1" si="75"/>
        <v>1.21</v>
      </c>
      <c r="AK84" s="47">
        <f t="shared" ca="1" si="75"/>
        <v>0.92</v>
      </c>
      <c r="AL84" s="47">
        <f t="shared" ca="1" si="75"/>
        <v>1.17</v>
      </c>
      <c r="AM84" s="47">
        <f t="shared" ca="1" si="75"/>
        <v>0.91</v>
      </c>
      <c r="AN84" s="47">
        <f t="shared" ca="1" si="75"/>
        <v>0.93</v>
      </c>
      <c r="AO84" s="47">
        <f t="shared" ca="1" si="75"/>
        <v>0.92</v>
      </c>
      <c r="AP84" s="47">
        <f t="shared" ca="1" si="75"/>
        <v>0.97</v>
      </c>
      <c r="AR84" s="54">
        <v>758123</v>
      </c>
      <c r="AS84" s="54">
        <v>817919</v>
      </c>
      <c r="AT84" s="54">
        <v>750141</v>
      </c>
      <c r="AU84" s="54">
        <v>862358</v>
      </c>
      <c r="AV84" s="54">
        <v>755450</v>
      </c>
      <c r="AW84" s="54">
        <v>782883.00000000012</v>
      </c>
      <c r="AX84" s="54">
        <v>593534</v>
      </c>
      <c r="AY84" s="54">
        <v>662604</v>
      </c>
      <c r="AZ84" s="54">
        <v>761427</v>
      </c>
      <c r="BA84" s="54">
        <v>824290</v>
      </c>
      <c r="BB84" s="54">
        <v>773285.46</v>
      </c>
      <c r="BC84" s="55">
        <v>864260.22</v>
      </c>
    </row>
    <row r="85" spans="1:55" x14ac:dyDescent="0.35">
      <c r="A85" s="9" t="s">
        <v>68</v>
      </c>
      <c r="B85" s="44">
        <v>1</v>
      </c>
      <c r="C85" s="12">
        <v>8323148.6200000001</v>
      </c>
      <c r="D85" s="12">
        <v>8352790.2000000002</v>
      </c>
      <c r="E85" s="12">
        <v>9725245.9600000009</v>
      </c>
      <c r="F85" s="12">
        <v>7188609.8400000008</v>
      </c>
      <c r="G85" s="12">
        <v>8551860.120000001</v>
      </c>
      <c r="H85" s="12">
        <v>9104037.7380000018</v>
      </c>
      <c r="I85" s="12">
        <v>7560620.2199999997</v>
      </c>
      <c r="J85" s="12">
        <v>6676606.71</v>
      </c>
      <c r="K85" s="12">
        <v>9544653.6699999999</v>
      </c>
      <c r="L85" s="12">
        <v>7966988.7999999998</v>
      </c>
      <c r="M85" s="12">
        <v>8249339.5662000002</v>
      </c>
      <c r="N85" s="12">
        <v>9488389.4267999995</v>
      </c>
      <c r="P85" s="48">
        <v>1.06</v>
      </c>
      <c r="Q85" s="48">
        <v>1.08</v>
      </c>
      <c r="R85" s="48">
        <v>1.0900000000000001</v>
      </c>
      <c r="S85" s="48">
        <v>0.93</v>
      </c>
      <c r="T85" s="48">
        <v>1.08</v>
      </c>
      <c r="U85" s="48">
        <v>1.0900000000000001</v>
      </c>
      <c r="V85" s="48">
        <v>0.94</v>
      </c>
      <c r="W85" s="48">
        <v>0.93</v>
      </c>
      <c r="X85" s="48">
        <v>1.0900000000000001</v>
      </c>
      <c r="Y85" s="48">
        <v>0.95</v>
      </c>
      <c r="Z85" s="48">
        <v>1.03</v>
      </c>
      <c r="AA85" s="48">
        <v>1.06</v>
      </c>
      <c r="AE85" s="48">
        <f t="shared" ca="1" si="69"/>
        <v>0.99</v>
      </c>
      <c r="AF85" s="48">
        <f t="shared" ca="1" si="73"/>
        <v>1.05</v>
      </c>
      <c r="AG85" s="48">
        <f t="shared" ca="1" si="73"/>
        <v>1.05</v>
      </c>
      <c r="AH85" s="48">
        <f t="shared" ca="1" si="73"/>
        <v>1.0900000000000001</v>
      </c>
      <c r="AI85" s="48">
        <f t="shared" ca="1" si="73"/>
        <v>1.0900000000000001</v>
      </c>
      <c r="AJ85" s="48">
        <f t="shared" ca="1" si="73"/>
        <v>1.04</v>
      </c>
      <c r="AK85" s="48">
        <f t="shared" ca="1" si="73"/>
        <v>1.01</v>
      </c>
      <c r="AL85" s="48">
        <f t="shared" ca="1" si="73"/>
        <v>1.03</v>
      </c>
      <c r="AM85" s="48">
        <f t="shared" ca="1" si="73"/>
        <v>0.98</v>
      </c>
      <c r="AN85" s="48">
        <f t="shared" ca="1" si="73"/>
        <v>0.94</v>
      </c>
      <c r="AO85" s="48">
        <f t="shared" ca="1" si="73"/>
        <v>1.07</v>
      </c>
      <c r="AP85" s="48">
        <f t="shared" ca="1" si="73"/>
        <v>0.99</v>
      </c>
      <c r="AR85" s="56">
        <v>7852027</v>
      </c>
      <c r="AS85" s="56">
        <v>7734065</v>
      </c>
      <c r="AT85" s="56">
        <v>8922244</v>
      </c>
      <c r="AU85" s="56">
        <v>7729688</v>
      </c>
      <c r="AV85" s="56">
        <v>7918389</v>
      </c>
      <c r="AW85" s="56">
        <v>8352328.2000000011</v>
      </c>
      <c r="AX85" s="56">
        <v>8043213</v>
      </c>
      <c r="AY85" s="56">
        <v>7179147</v>
      </c>
      <c r="AZ85" s="56">
        <v>8756563</v>
      </c>
      <c r="BA85" s="56">
        <v>8386304</v>
      </c>
      <c r="BB85" s="56">
        <v>8009067.54</v>
      </c>
      <c r="BC85" s="57">
        <v>8951310.7799999993</v>
      </c>
    </row>
    <row r="86" spans="1:55" x14ac:dyDescent="0.35">
      <c r="A86" s="9" t="s">
        <v>94</v>
      </c>
      <c r="B86" s="44">
        <v>1</v>
      </c>
      <c r="C86" s="12">
        <v>2415027</v>
      </c>
      <c r="D86" s="12">
        <v>1473567.78</v>
      </c>
      <c r="E86" s="12">
        <v>2537530.67</v>
      </c>
      <c r="F86" s="12">
        <v>2025662.76</v>
      </c>
      <c r="G86" s="12">
        <v>2717763.36</v>
      </c>
      <c r="H86" s="12">
        <v>1687411.7769000002</v>
      </c>
      <c r="I86" s="12">
        <v>1579920.09</v>
      </c>
      <c r="J86" s="12">
        <v>2494772.8000000003</v>
      </c>
      <c r="K86" s="12">
        <v>1992163.14</v>
      </c>
      <c r="L86" s="12">
        <v>2579725.86</v>
      </c>
      <c r="M86" s="12">
        <v>2586493.9170000004</v>
      </c>
      <c r="N86" s="12">
        <v>2753130.78</v>
      </c>
      <c r="P86" s="51">
        <v>1</v>
      </c>
      <c r="Q86" s="51">
        <v>1.01</v>
      </c>
      <c r="R86" s="51">
        <v>0.97</v>
      </c>
      <c r="S86" s="51">
        <v>0.99</v>
      </c>
      <c r="T86" s="51">
        <v>1.04</v>
      </c>
      <c r="U86" s="51">
        <v>0.97</v>
      </c>
      <c r="V86" s="51">
        <v>1.03</v>
      </c>
      <c r="W86" s="51">
        <v>1.04</v>
      </c>
      <c r="X86" s="51">
        <v>0.99</v>
      </c>
      <c r="Y86" s="51">
        <v>1.02</v>
      </c>
      <c r="Z86" s="51">
        <v>1.05</v>
      </c>
      <c r="AA86" s="51">
        <v>1</v>
      </c>
      <c r="AE86" s="51">
        <f ca="1">RANDBETWEEN(96,105)/100</f>
        <v>0.96</v>
      </c>
      <c r="AF86" s="51">
        <f t="shared" ref="AF86:AP87" ca="1" si="76">RANDBETWEEN(96,105)/100</f>
        <v>1.05</v>
      </c>
      <c r="AG86" s="51">
        <f t="shared" ca="1" si="76"/>
        <v>0.99</v>
      </c>
      <c r="AH86" s="51">
        <f t="shared" ca="1" si="76"/>
        <v>0.97</v>
      </c>
      <c r="AI86" s="51">
        <f t="shared" ca="1" si="76"/>
        <v>1.02</v>
      </c>
      <c r="AJ86" s="51">
        <f t="shared" ca="1" si="76"/>
        <v>0.96</v>
      </c>
      <c r="AK86" s="51">
        <f t="shared" ca="1" si="76"/>
        <v>1.03</v>
      </c>
      <c r="AL86" s="51">
        <f t="shared" ca="1" si="76"/>
        <v>1.05</v>
      </c>
      <c r="AM86" s="51">
        <f t="shared" ca="1" si="76"/>
        <v>1.01</v>
      </c>
      <c r="AN86" s="51">
        <f t="shared" ca="1" si="76"/>
        <v>0.96</v>
      </c>
      <c r="AO86" s="51">
        <f t="shared" ca="1" si="76"/>
        <v>0.98</v>
      </c>
      <c r="AP86" s="51">
        <f t="shared" ca="1" si="76"/>
        <v>1</v>
      </c>
      <c r="AR86" s="54">
        <v>2415027</v>
      </c>
      <c r="AS86" s="54">
        <v>1458978</v>
      </c>
      <c r="AT86" s="54">
        <v>2616011</v>
      </c>
      <c r="AU86" s="54">
        <v>2046124</v>
      </c>
      <c r="AV86" s="54">
        <v>2613234</v>
      </c>
      <c r="AW86" s="54">
        <v>1739599.7700000003</v>
      </c>
      <c r="AX86" s="54">
        <v>1533903</v>
      </c>
      <c r="AY86" s="54">
        <v>2398820</v>
      </c>
      <c r="AZ86" s="54">
        <v>2012286</v>
      </c>
      <c r="BA86" s="54">
        <v>2529143</v>
      </c>
      <c r="BB86" s="54">
        <v>2463327.54</v>
      </c>
      <c r="BC86" s="55">
        <v>2753130.78</v>
      </c>
    </row>
    <row r="87" spans="1:55" x14ac:dyDescent="0.35">
      <c r="A87" s="9" t="s">
        <v>91</v>
      </c>
      <c r="B87" s="44">
        <v>1</v>
      </c>
      <c r="C87" s="64">
        <f t="shared" ref="C87:M87" si="77">SUM(C62:C72)-SUM(C73:C86)</f>
        <v>-151751.520000007</v>
      </c>
      <c r="D87" s="64">
        <f t="shared" si="77"/>
        <v>-2606702.7799999975</v>
      </c>
      <c r="E87" s="64">
        <f t="shared" si="77"/>
        <v>-3241854.3200000003</v>
      </c>
      <c r="F87" s="64">
        <f t="shared" si="77"/>
        <v>2460949.8299999982</v>
      </c>
      <c r="G87" s="64">
        <f t="shared" si="77"/>
        <v>-3226390.4599999972</v>
      </c>
      <c r="H87" s="64">
        <f t="shared" si="77"/>
        <v>-1932899.5101000071</v>
      </c>
      <c r="I87" s="64">
        <f t="shared" si="77"/>
        <v>1022063.2100000009</v>
      </c>
      <c r="J87" s="64">
        <f t="shared" si="77"/>
        <v>965218.93999999762</v>
      </c>
      <c r="K87" s="64">
        <f t="shared" si="77"/>
        <v>-1572016.5500000082</v>
      </c>
      <c r="L87" s="64">
        <f t="shared" si="77"/>
        <v>-245654.46000000089</v>
      </c>
      <c r="M87" s="64">
        <f t="shared" si="77"/>
        <v>-1072052.2626000047</v>
      </c>
      <c r="N87" s="64">
        <f>SUM(N62:N72)-SUM(N73:N86)</f>
        <v>-2022523.4646000005</v>
      </c>
      <c r="P87" s="51">
        <v>1</v>
      </c>
      <c r="Q87" s="51">
        <v>1.04</v>
      </c>
      <c r="R87" s="51">
        <v>0.98</v>
      </c>
      <c r="S87" s="51">
        <v>0.97</v>
      </c>
      <c r="T87" s="51">
        <v>0.97</v>
      </c>
      <c r="U87" s="51">
        <v>1.05</v>
      </c>
      <c r="V87" s="51">
        <v>1.04</v>
      </c>
      <c r="W87" s="51">
        <v>1.03</v>
      </c>
      <c r="X87" s="51">
        <v>1.05</v>
      </c>
      <c r="Y87" s="51">
        <v>1.03</v>
      </c>
      <c r="Z87" s="51">
        <v>1.04</v>
      </c>
      <c r="AA87" s="51">
        <v>1</v>
      </c>
      <c r="AE87" s="51">
        <f ca="1">RANDBETWEEN(96,105)/100</f>
        <v>1.04</v>
      </c>
      <c r="AF87" s="51">
        <f t="shared" ca="1" si="76"/>
        <v>1.04</v>
      </c>
      <c r="AG87" s="51">
        <f t="shared" ca="1" si="76"/>
        <v>0.99</v>
      </c>
      <c r="AH87" s="51">
        <f t="shared" ca="1" si="76"/>
        <v>1.01</v>
      </c>
      <c r="AI87" s="51">
        <f t="shared" ca="1" si="76"/>
        <v>0.96</v>
      </c>
      <c r="AJ87" s="51">
        <f t="shared" ca="1" si="76"/>
        <v>0.99</v>
      </c>
      <c r="AK87" s="51">
        <f t="shared" ca="1" si="76"/>
        <v>0.99</v>
      </c>
      <c r="AL87" s="51">
        <f t="shared" ca="1" si="76"/>
        <v>1.03</v>
      </c>
      <c r="AM87" s="51">
        <f t="shared" ca="1" si="76"/>
        <v>1</v>
      </c>
      <c r="AN87" s="51">
        <f t="shared" ca="1" si="76"/>
        <v>0.96</v>
      </c>
      <c r="AO87" s="51">
        <f t="shared" ca="1" si="76"/>
        <v>1.02</v>
      </c>
      <c r="AP87" s="51">
        <f t="shared" ca="1" si="76"/>
        <v>1.04</v>
      </c>
      <c r="AR87" s="56">
        <f t="shared" ref="AR87:BB87" si="78">SUM(AR62:AR72)-SUM(AR73:AR86)</f>
        <v>-34119</v>
      </c>
      <c r="AS87" s="56">
        <f t="shared" si="78"/>
        <v>-1078379</v>
      </c>
      <c r="AT87" s="56">
        <f t="shared" si="78"/>
        <v>-2787434</v>
      </c>
      <c r="AU87" s="56">
        <f t="shared" si="78"/>
        <v>1814962</v>
      </c>
      <c r="AV87" s="56">
        <f t="shared" si="78"/>
        <v>-2432649</v>
      </c>
      <c r="AW87" s="56">
        <f t="shared" si="78"/>
        <v>-529208.04000000283</v>
      </c>
      <c r="AX87" s="56">
        <f t="shared" si="78"/>
        <v>1123354</v>
      </c>
      <c r="AY87" s="56">
        <f t="shared" si="78"/>
        <v>463210</v>
      </c>
      <c r="AZ87" s="56">
        <f t="shared" si="78"/>
        <v>-427431</v>
      </c>
      <c r="BA87" s="56">
        <f t="shared" si="78"/>
        <v>-646593</v>
      </c>
      <c r="BB87" s="56">
        <f t="shared" si="78"/>
        <v>-34801.379999995232</v>
      </c>
      <c r="BC87" s="57">
        <f>SUM(BC62:BC72)-SUM(BC73:BC86)</f>
        <v>-38895.660000000149</v>
      </c>
    </row>
    <row r="88" spans="1:55" s="40" customFormat="1" x14ac:dyDescent="0.35">
      <c r="A88" s="43" t="s">
        <v>134</v>
      </c>
      <c r="B88" s="41">
        <v>1</v>
      </c>
      <c r="C88" s="42">
        <v>14064523</v>
      </c>
      <c r="D88" s="42">
        <v>10815462</v>
      </c>
      <c r="E88" s="42">
        <v>10756251</v>
      </c>
      <c r="F88" s="42">
        <v>10736011</v>
      </c>
      <c r="G88" s="42">
        <v>13210925</v>
      </c>
      <c r="H88" s="42">
        <v>11013676</v>
      </c>
      <c r="I88" s="42">
        <v>13786200</v>
      </c>
      <c r="J88" s="42">
        <v>13016432</v>
      </c>
      <c r="K88" s="42">
        <v>14124558</v>
      </c>
      <c r="L88" s="42">
        <v>13497187</v>
      </c>
      <c r="M88" s="42">
        <v>11559541</v>
      </c>
      <c r="N88" s="42">
        <v>12482966</v>
      </c>
      <c r="P88" s="48">
        <v>0.99</v>
      </c>
      <c r="Q88" s="48">
        <v>0.99</v>
      </c>
      <c r="R88" s="48">
        <v>0.96</v>
      </c>
      <c r="S88" s="48">
        <v>1.08</v>
      </c>
      <c r="T88" s="48">
        <v>0.97</v>
      </c>
      <c r="U88" s="48">
        <v>1</v>
      </c>
      <c r="V88" s="48">
        <v>1.1000000000000001</v>
      </c>
      <c r="W88" s="48">
        <v>0.99</v>
      </c>
      <c r="X88" s="48">
        <v>0.93</v>
      </c>
      <c r="Y88" s="48">
        <v>1.08</v>
      </c>
      <c r="Z88" s="48">
        <v>1</v>
      </c>
      <c r="AA88" s="48">
        <v>1.04</v>
      </c>
      <c r="AE88" s="48">
        <f t="shared" ca="1" si="69"/>
        <v>1.03</v>
      </c>
      <c r="AF88" s="48">
        <f t="shared" ca="1" si="73"/>
        <v>0.93</v>
      </c>
      <c r="AG88" s="48">
        <f t="shared" ca="1" si="73"/>
        <v>0.97</v>
      </c>
      <c r="AH88" s="48">
        <f t="shared" ca="1" si="73"/>
        <v>0.95</v>
      </c>
      <c r="AI88" s="48">
        <f t="shared" ca="1" si="73"/>
        <v>1.06</v>
      </c>
      <c r="AJ88" s="48">
        <f t="shared" ca="1" si="73"/>
        <v>1.03</v>
      </c>
      <c r="AK88" s="48">
        <f t="shared" ca="1" si="73"/>
        <v>1.07</v>
      </c>
      <c r="AL88" s="48">
        <f t="shared" ca="1" si="73"/>
        <v>1.0900000000000001</v>
      </c>
      <c r="AM88" s="48">
        <f t="shared" ca="1" si="73"/>
        <v>1.05</v>
      </c>
      <c r="AN88" s="48">
        <f t="shared" ca="1" si="73"/>
        <v>0.99</v>
      </c>
      <c r="AO88" s="48">
        <f t="shared" ca="1" si="73"/>
        <v>0.93</v>
      </c>
      <c r="AP88" s="48">
        <f t="shared" ca="1" si="73"/>
        <v>1</v>
      </c>
      <c r="AR88" s="60">
        <v>14064523</v>
      </c>
      <c r="AS88" s="60">
        <v>10815462</v>
      </c>
      <c r="AT88" s="60">
        <v>10756251</v>
      </c>
      <c r="AU88" s="60">
        <v>10736011</v>
      </c>
      <c r="AV88" s="60">
        <v>13210925</v>
      </c>
      <c r="AW88" s="60">
        <v>11013676</v>
      </c>
      <c r="AX88" s="60">
        <v>13786200</v>
      </c>
      <c r="AY88" s="60">
        <v>13016432</v>
      </c>
      <c r="AZ88" s="60">
        <v>14124558</v>
      </c>
      <c r="BA88" s="60">
        <v>13497187</v>
      </c>
      <c r="BB88" s="60">
        <v>11559541</v>
      </c>
      <c r="BC88" s="61">
        <v>12482966</v>
      </c>
    </row>
    <row r="89" spans="1:55" x14ac:dyDescent="0.35">
      <c r="A89" s="7" t="s">
        <v>126</v>
      </c>
      <c r="B89" s="8">
        <v>1</v>
      </c>
      <c r="C89" s="12">
        <v>3309002.72</v>
      </c>
      <c r="D89" s="12">
        <v>2950427.82</v>
      </c>
      <c r="E89" s="12">
        <v>3496719.52</v>
      </c>
      <c r="F89" s="12">
        <v>3270986.16</v>
      </c>
      <c r="G89" s="12">
        <v>3418983</v>
      </c>
      <c r="H89" s="12">
        <v>3162228.3</v>
      </c>
      <c r="I89" s="12">
        <v>2906099.3400000003</v>
      </c>
      <c r="J89" s="12">
        <v>3478766.4000000004</v>
      </c>
      <c r="K89" s="12">
        <v>3036825.56</v>
      </c>
      <c r="L89" s="12">
        <v>3354115.8000000003</v>
      </c>
      <c r="M89" s="12">
        <v>3253938.0999999996</v>
      </c>
      <c r="N89" s="12">
        <v>3084350.46</v>
      </c>
      <c r="P89" s="48">
        <v>1.03</v>
      </c>
      <c r="Q89" s="48">
        <v>0.94</v>
      </c>
      <c r="R89" s="48">
        <v>1.06</v>
      </c>
      <c r="S89" s="48">
        <v>1.06</v>
      </c>
      <c r="T89" s="48">
        <v>1.08</v>
      </c>
      <c r="U89" s="48">
        <v>0.99</v>
      </c>
      <c r="V89" s="48">
        <v>0.93</v>
      </c>
      <c r="W89" s="48">
        <v>1.08</v>
      </c>
      <c r="X89" s="48">
        <v>0.97</v>
      </c>
      <c r="Y89" s="48">
        <v>1.05</v>
      </c>
      <c r="Z89" s="48">
        <v>0.95</v>
      </c>
      <c r="AA89" s="48">
        <v>1.02</v>
      </c>
      <c r="AE89" s="48">
        <f t="shared" ca="1" si="69"/>
        <v>1.08</v>
      </c>
      <c r="AF89" s="48">
        <f t="shared" ca="1" si="73"/>
        <v>1.06</v>
      </c>
      <c r="AG89" s="48">
        <f t="shared" ca="1" si="73"/>
        <v>0.98</v>
      </c>
      <c r="AH89" s="48">
        <f t="shared" ca="1" si="73"/>
        <v>1.02</v>
      </c>
      <c r="AI89" s="48">
        <f t="shared" ca="1" si="73"/>
        <v>1.0900000000000001</v>
      </c>
      <c r="AJ89" s="48">
        <f t="shared" ca="1" si="73"/>
        <v>1</v>
      </c>
      <c r="AK89" s="48">
        <f t="shared" ca="1" si="73"/>
        <v>1.04</v>
      </c>
      <c r="AL89" s="48">
        <f t="shared" ca="1" si="73"/>
        <v>1.1000000000000001</v>
      </c>
      <c r="AM89" s="48">
        <f t="shared" ca="1" si="73"/>
        <v>1.03</v>
      </c>
      <c r="AN89" s="48">
        <f t="shared" ca="1" si="73"/>
        <v>1.06</v>
      </c>
      <c r="AO89" s="48">
        <f t="shared" ca="1" si="73"/>
        <v>0.97</v>
      </c>
      <c r="AP89" s="48">
        <f t="shared" ca="1" si="73"/>
        <v>0.97</v>
      </c>
      <c r="AR89" s="56">
        <v>3212624</v>
      </c>
      <c r="AS89" s="56">
        <v>3138753</v>
      </c>
      <c r="AT89" s="56">
        <v>3298792</v>
      </c>
      <c r="AU89" s="56">
        <v>3085836</v>
      </c>
      <c r="AV89" s="56">
        <v>3165725</v>
      </c>
      <c r="AW89" s="56">
        <v>3194170</v>
      </c>
      <c r="AX89" s="56">
        <v>3124838</v>
      </c>
      <c r="AY89" s="56">
        <v>3221080</v>
      </c>
      <c r="AZ89" s="56">
        <v>3130748</v>
      </c>
      <c r="BA89" s="56">
        <v>3194396</v>
      </c>
      <c r="BB89" s="56">
        <v>3425198</v>
      </c>
      <c r="BC89" s="57">
        <v>3023873</v>
      </c>
    </row>
    <row r="90" spans="1:55" x14ac:dyDescent="0.35">
      <c r="A90" s="7" t="s">
        <v>125</v>
      </c>
      <c r="B90" s="8">
        <v>1</v>
      </c>
      <c r="C90" s="12">
        <v>1010688.9135200001</v>
      </c>
      <c r="D90" s="12">
        <v>1004999.6523600001</v>
      </c>
      <c r="E90" s="12">
        <v>959795.02079999982</v>
      </c>
      <c r="F90" s="12">
        <v>1060487.8020000001</v>
      </c>
      <c r="G90" s="12">
        <v>1119403.791</v>
      </c>
      <c r="H90" s="12">
        <v>1299484.3795999999</v>
      </c>
      <c r="I90" s="12">
        <v>1329275.6362599998</v>
      </c>
      <c r="J90" s="12">
        <v>1502774.2971999999</v>
      </c>
      <c r="K90" s="12">
        <v>1284368.5602000002</v>
      </c>
      <c r="L90" s="12">
        <v>1213669.3734000002</v>
      </c>
      <c r="M90" s="12">
        <v>1164632.227</v>
      </c>
      <c r="N90" s="12">
        <v>955760.16821999999</v>
      </c>
      <c r="P90" s="47">
        <v>0.92</v>
      </c>
      <c r="Q90" s="47">
        <v>0.9</v>
      </c>
      <c r="R90" s="47">
        <v>0.84</v>
      </c>
      <c r="S90" s="47">
        <v>0.9</v>
      </c>
      <c r="T90" s="47">
        <v>0.95</v>
      </c>
      <c r="U90" s="47">
        <v>1.06</v>
      </c>
      <c r="V90" s="47">
        <v>1.21</v>
      </c>
      <c r="W90" s="47">
        <v>1.18</v>
      </c>
      <c r="X90" s="47">
        <v>1.0900000000000001</v>
      </c>
      <c r="Y90" s="47">
        <v>1.03</v>
      </c>
      <c r="Z90" s="47">
        <v>0.95</v>
      </c>
      <c r="AA90" s="47">
        <v>0.87</v>
      </c>
      <c r="AE90" s="47">
        <f ca="1">RANDBETWEEN(80,120)/100</f>
        <v>0.98</v>
      </c>
      <c r="AF90" s="47">
        <f t="shared" ref="AF90:AP90" ca="1" si="79">RANDBETWEEN(84,122)/100</f>
        <v>1.0900000000000001</v>
      </c>
      <c r="AG90" s="47">
        <f t="shared" ca="1" si="79"/>
        <v>1.1200000000000001</v>
      </c>
      <c r="AH90" s="47">
        <f t="shared" ca="1" si="79"/>
        <v>1.1000000000000001</v>
      </c>
      <c r="AI90" s="47">
        <f t="shared" ca="1" si="79"/>
        <v>1.1299999999999999</v>
      </c>
      <c r="AJ90" s="47">
        <f t="shared" ca="1" si="79"/>
        <v>0.84</v>
      </c>
      <c r="AK90" s="47">
        <f t="shared" ca="1" si="79"/>
        <v>0.84</v>
      </c>
      <c r="AL90" s="47">
        <f t="shared" ca="1" si="79"/>
        <v>0.93</v>
      </c>
      <c r="AM90" s="47">
        <f t="shared" ca="1" si="79"/>
        <v>0.84</v>
      </c>
      <c r="AN90" s="47">
        <f t="shared" ca="1" si="79"/>
        <v>0.96</v>
      </c>
      <c r="AO90" s="47">
        <f t="shared" ca="1" si="79"/>
        <v>1.1399999999999999</v>
      </c>
      <c r="AP90" s="47">
        <f t="shared" ca="1" si="79"/>
        <v>1.19</v>
      </c>
      <c r="AR90" s="54">
        <v>1098574.906</v>
      </c>
      <c r="AS90" s="54">
        <v>1116666.2804</v>
      </c>
      <c r="AT90" s="54">
        <v>1142613.1199999999</v>
      </c>
      <c r="AU90" s="54">
        <v>1178319.78</v>
      </c>
      <c r="AV90" s="54">
        <v>1178319.78</v>
      </c>
      <c r="AW90" s="54">
        <v>1225928.6599999999</v>
      </c>
      <c r="AX90" s="54">
        <v>1098574.906</v>
      </c>
      <c r="AY90" s="54">
        <v>1273537.54</v>
      </c>
      <c r="AZ90" s="54">
        <v>1178319.78</v>
      </c>
      <c r="BA90" s="54">
        <v>1178319.78</v>
      </c>
      <c r="BB90" s="54">
        <v>1225928.6599999999</v>
      </c>
      <c r="BC90" s="55">
        <v>1098574.906</v>
      </c>
    </row>
    <row r="91" spans="1:55" x14ac:dyDescent="0.35">
      <c r="A91" s="7" t="s">
        <v>124</v>
      </c>
      <c r="B91" s="8">
        <v>1</v>
      </c>
      <c r="C91" s="12">
        <v>-356898.36</v>
      </c>
      <c r="D91" s="12">
        <v>-346030.68</v>
      </c>
      <c r="E91" s="12">
        <v>-347382.56</v>
      </c>
      <c r="F91" s="12">
        <v>-262247.51</v>
      </c>
      <c r="G91" s="12">
        <v>-324247.37</v>
      </c>
      <c r="H91" s="12">
        <v>-295206</v>
      </c>
      <c r="I91" s="12">
        <v>-337956.84</v>
      </c>
      <c r="J91" s="12">
        <v>-349812.07</v>
      </c>
      <c r="K91" s="12">
        <v>-357446.52</v>
      </c>
      <c r="L91" s="12">
        <v>-389432.77</v>
      </c>
      <c r="M91" s="12">
        <v>-276150.71999999997</v>
      </c>
      <c r="N91" s="12">
        <v>-326759.22000000003</v>
      </c>
      <c r="P91" s="48">
        <v>0.91</v>
      </c>
      <c r="Q91" s="48">
        <v>0.93</v>
      </c>
      <c r="R91" s="48">
        <v>0.98</v>
      </c>
      <c r="S91" s="48">
        <v>1.01</v>
      </c>
      <c r="T91" s="48">
        <v>1.01</v>
      </c>
      <c r="U91" s="48">
        <v>1</v>
      </c>
      <c r="V91" s="48">
        <v>1.08</v>
      </c>
      <c r="W91" s="48">
        <v>0.97</v>
      </c>
      <c r="X91" s="48">
        <v>1.08</v>
      </c>
      <c r="Y91" s="48">
        <v>1.01</v>
      </c>
      <c r="Z91" s="48">
        <v>0.96</v>
      </c>
      <c r="AA91" s="48">
        <v>0.93</v>
      </c>
      <c r="AE91" s="48">
        <f t="shared" ca="1" si="69"/>
        <v>0.99</v>
      </c>
      <c r="AF91" s="48">
        <f t="shared" ca="1" si="73"/>
        <v>0.95</v>
      </c>
      <c r="AG91" s="48">
        <f t="shared" ca="1" si="73"/>
        <v>1.02</v>
      </c>
      <c r="AH91" s="48">
        <f t="shared" ca="1" si="73"/>
        <v>1.08</v>
      </c>
      <c r="AI91" s="48">
        <f t="shared" ca="1" si="73"/>
        <v>1.05</v>
      </c>
      <c r="AJ91" s="48">
        <f t="shared" ca="1" si="73"/>
        <v>1.1000000000000001</v>
      </c>
      <c r="AK91" s="48">
        <f t="shared" ca="1" si="73"/>
        <v>0.97</v>
      </c>
      <c r="AL91" s="48">
        <f t="shared" ca="1" si="73"/>
        <v>0.99</v>
      </c>
      <c r="AM91" s="48">
        <f t="shared" ca="1" si="73"/>
        <v>0.98</v>
      </c>
      <c r="AN91" s="48">
        <f t="shared" ca="1" si="73"/>
        <v>1</v>
      </c>
      <c r="AO91" s="48">
        <f t="shared" ca="1" si="73"/>
        <v>1.04</v>
      </c>
      <c r="AP91" s="48">
        <f t="shared" ca="1" si="73"/>
        <v>0.94</v>
      </c>
      <c r="AR91" s="56">
        <v>-392196</v>
      </c>
      <c r="AS91" s="56">
        <v>-372076</v>
      </c>
      <c r="AT91" s="56">
        <v>-354472</v>
      </c>
      <c r="AU91" s="56">
        <v>-259651</v>
      </c>
      <c r="AV91" s="56">
        <v>-321037</v>
      </c>
      <c r="AW91" s="56">
        <v>-295206</v>
      </c>
      <c r="AX91" s="56">
        <v>-312923</v>
      </c>
      <c r="AY91" s="56">
        <v>-360631</v>
      </c>
      <c r="AZ91" s="56">
        <v>-330969</v>
      </c>
      <c r="BA91" s="56">
        <v>-385577</v>
      </c>
      <c r="BB91" s="56">
        <v>-287657</v>
      </c>
      <c r="BC91" s="57">
        <v>-351354</v>
      </c>
    </row>
    <row r="92" spans="1:55" x14ac:dyDescent="0.35">
      <c r="A92" s="7" t="s">
        <v>130</v>
      </c>
      <c r="B92" s="8">
        <v>1</v>
      </c>
      <c r="C92" s="12">
        <v>-5707790.7800000003</v>
      </c>
      <c r="D92" s="12">
        <v>-5972900.04</v>
      </c>
      <c r="E92" s="12">
        <v>-6739606.5000000009</v>
      </c>
      <c r="F92" s="12">
        <v>-6040519.6800000006</v>
      </c>
      <c r="G92" s="12">
        <v>-4929392.8999999994</v>
      </c>
      <c r="H92" s="12">
        <v>-4648365.8099999996</v>
      </c>
      <c r="I92" s="12">
        <v>-5053799.91</v>
      </c>
      <c r="J92" s="12">
        <v>-5738862.3600000003</v>
      </c>
      <c r="K92" s="12">
        <v>-4529789.32</v>
      </c>
      <c r="L92" s="12">
        <v>-5906758.0000000009</v>
      </c>
      <c r="M92" s="12">
        <v>-6092144.2400000002</v>
      </c>
      <c r="N92" s="12">
        <v>-4613789.76</v>
      </c>
      <c r="P92" s="48">
        <v>1.01</v>
      </c>
      <c r="Q92" s="48">
        <v>1.08</v>
      </c>
      <c r="R92" s="48">
        <v>1.1000000000000001</v>
      </c>
      <c r="S92" s="48">
        <v>1.04</v>
      </c>
      <c r="T92" s="48">
        <v>0.94</v>
      </c>
      <c r="U92" s="48">
        <v>0.99</v>
      </c>
      <c r="V92" s="48">
        <v>0.97</v>
      </c>
      <c r="W92" s="48">
        <v>0.98</v>
      </c>
      <c r="X92" s="48">
        <v>0.98</v>
      </c>
      <c r="Y92" s="48">
        <v>1.1000000000000001</v>
      </c>
      <c r="Z92" s="48">
        <v>1.04</v>
      </c>
      <c r="AA92" s="48">
        <v>0.96</v>
      </c>
      <c r="AE92" s="48">
        <f t="shared" ca="1" si="69"/>
        <v>1.07</v>
      </c>
      <c r="AF92" s="48">
        <f t="shared" ca="1" si="73"/>
        <v>0.99</v>
      </c>
      <c r="AG92" s="48">
        <f t="shared" ca="1" si="73"/>
        <v>1.05</v>
      </c>
      <c r="AH92" s="48">
        <f t="shared" ca="1" si="73"/>
        <v>0.99</v>
      </c>
      <c r="AI92" s="48">
        <f t="shared" ca="1" si="73"/>
        <v>1.07</v>
      </c>
      <c r="AJ92" s="48">
        <f t="shared" ca="1" si="73"/>
        <v>1.05</v>
      </c>
      <c r="AK92" s="48">
        <f t="shared" ca="1" si="73"/>
        <v>0.97</v>
      </c>
      <c r="AL92" s="48">
        <f t="shared" ca="1" si="73"/>
        <v>1.02</v>
      </c>
      <c r="AM92" s="48">
        <f t="shared" ca="1" si="73"/>
        <v>1.07</v>
      </c>
      <c r="AN92" s="48">
        <f t="shared" ca="1" si="73"/>
        <v>1.1000000000000001</v>
      </c>
      <c r="AO92" s="48">
        <f t="shared" ca="1" si="73"/>
        <v>0.99</v>
      </c>
      <c r="AP92" s="48">
        <f t="shared" ca="1" si="73"/>
        <v>1.1000000000000001</v>
      </c>
      <c r="AR92" s="54">
        <v>-5651278</v>
      </c>
      <c r="AS92" s="54">
        <v>-5530463</v>
      </c>
      <c r="AT92" s="54">
        <v>-6126915</v>
      </c>
      <c r="AU92" s="54">
        <v>-5808192</v>
      </c>
      <c r="AV92" s="54">
        <v>-5244035</v>
      </c>
      <c r="AW92" s="54">
        <v>-4695319</v>
      </c>
      <c r="AX92" s="54">
        <v>-5210103</v>
      </c>
      <c r="AY92" s="54">
        <v>-5855982</v>
      </c>
      <c r="AZ92" s="54">
        <v>-4622234</v>
      </c>
      <c r="BA92" s="54">
        <v>-5369780</v>
      </c>
      <c r="BB92" s="54">
        <v>-5857831</v>
      </c>
      <c r="BC92" s="55">
        <v>-4806031</v>
      </c>
    </row>
    <row r="93" spans="1:55" x14ac:dyDescent="0.35">
      <c r="A93" s="7" t="s">
        <v>123</v>
      </c>
      <c r="B93" s="8">
        <v>1</v>
      </c>
      <c r="C93" s="12">
        <v>-9844622.5500000007</v>
      </c>
      <c r="D93" s="12">
        <v>-9286931.6999999993</v>
      </c>
      <c r="E93" s="12">
        <v>-9015500.3800000008</v>
      </c>
      <c r="F93" s="12">
        <v>-8700208.3200000003</v>
      </c>
      <c r="G93" s="12">
        <v>-8197593.1899999995</v>
      </c>
      <c r="H93" s="12">
        <v>-8232761.5099999998</v>
      </c>
      <c r="I93" s="12">
        <v>-8055613.4399999995</v>
      </c>
      <c r="J93" s="12">
        <v>-8505279.1799999997</v>
      </c>
      <c r="K93" s="12">
        <v>-9236803</v>
      </c>
      <c r="L93" s="12">
        <v>-8133274.7999999998</v>
      </c>
      <c r="M93" s="12">
        <v>-8818343.3300000001</v>
      </c>
      <c r="N93" s="12">
        <v>-9233652.75</v>
      </c>
      <c r="P93" s="48">
        <v>1.05</v>
      </c>
      <c r="Q93" s="48">
        <v>1.02</v>
      </c>
      <c r="R93" s="48">
        <v>1.01</v>
      </c>
      <c r="S93" s="48">
        <v>1.02</v>
      </c>
      <c r="T93" s="48">
        <v>0.97</v>
      </c>
      <c r="U93" s="48">
        <v>0.97</v>
      </c>
      <c r="V93" s="48">
        <v>0.96</v>
      </c>
      <c r="W93" s="48">
        <v>1.02</v>
      </c>
      <c r="X93" s="48">
        <v>1</v>
      </c>
      <c r="Y93" s="48">
        <v>0.98</v>
      </c>
      <c r="Z93" s="48">
        <v>1.01</v>
      </c>
      <c r="AA93" s="48">
        <v>1.05</v>
      </c>
      <c r="AE93" s="48">
        <f t="shared" ca="1" si="69"/>
        <v>1.07</v>
      </c>
      <c r="AF93" s="48">
        <f t="shared" ca="1" si="73"/>
        <v>0.93</v>
      </c>
      <c r="AG93" s="48">
        <f t="shared" ca="1" si="73"/>
        <v>1.02</v>
      </c>
      <c r="AH93" s="48">
        <f t="shared" ca="1" si="73"/>
        <v>0.98</v>
      </c>
      <c r="AI93" s="48">
        <f t="shared" ca="1" si="73"/>
        <v>0.97</v>
      </c>
      <c r="AJ93" s="48">
        <f t="shared" ca="1" si="73"/>
        <v>0.93</v>
      </c>
      <c r="AK93" s="48">
        <f t="shared" ca="1" si="73"/>
        <v>1.03</v>
      </c>
      <c r="AL93" s="48">
        <f t="shared" ca="1" si="73"/>
        <v>1.04</v>
      </c>
      <c r="AM93" s="48">
        <f t="shared" ca="1" si="73"/>
        <v>1.06</v>
      </c>
      <c r="AN93" s="48">
        <f t="shared" ca="1" si="73"/>
        <v>1</v>
      </c>
      <c r="AO93" s="48">
        <f t="shared" ca="1" si="73"/>
        <v>1.08</v>
      </c>
      <c r="AP93" s="48">
        <f t="shared" ca="1" si="73"/>
        <v>0.94</v>
      </c>
      <c r="AR93" s="56">
        <v>-9375831</v>
      </c>
      <c r="AS93" s="56">
        <v>-9104835</v>
      </c>
      <c r="AT93" s="56">
        <v>-8926238</v>
      </c>
      <c r="AU93" s="56">
        <v>-8529616</v>
      </c>
      <c r="AV93" s="56">
        <v>-8451127</v>
      </c>
      <c r="AW93" s="56">
        <v>-8487383</v>
      </c>
      <c r="AX93" s="56">
        <v>-8391264</v>
      </c>
      <c r="AY93" s="56">
        <v>-8338509</v>
      </c>
      <c r="AZ93" s="56">
        <v>-9236803</v>
      </c>
      <c r="BA93" s="56">
        <v>-8299260</v>
      </c>
      <c r="BB93" s="56">
        <v>-8731033</v>
      </c>
      <c r="BC93" s="57">
        <v>-8793955</v>
      </c>
    </row>
    <row r="94" spans="1:55" x14ac:dyDescent="0.35">
      <c r="A94" s="7" t="s">
        <v>122</v>
      </c>
      <c r="B94" s="8">
        <v>1</v>
      </c>
      <c r="C94" s="12">
        <v>-149093.68799999999</v>
      </c>
      <c r="D94" s="12">
        <v>-102407.40000000001</v>
      </c>
      <c r="E94" s="12">
        <v>-108286.7</v>
      </c>
      <c r="F94" s="12">
        <v>-109426.56</v>
      </c>
      <c r="G94" s="12">
        <v>-123104.88</v>
      </c>
      <c r="H94" s="12">
        <v>-132223.75999999998</v>
      </c>
      <c r="I94" s="12">
        <v>-111706.28</v>
      </c>
      <c r="J94" s="12">
        <v>-124691.56512</v>
      </c>
      <c r="K94" s="12">
        <v>-135583.19999999998</v>
      </c>
      <c r="L94" s="12">
        <v>-119685.3</v>
      </c>
      <c r="M94" s="12">
        <v>-116265.72</v>
      </c>
      <c r="N94" s="12">
        <v>-93727.959999999992</v>
      </c>
      <c r="P94" s="47">
        <v>1.2</v>
      </c>
      <c r="Q94" s="47">
        <v>0.9</v>
      </c>
      <c r="R94" s="47">
        <v>0.95</v>
      </c>
      <c r="S94" s="47">
        <v>0.96</v>
      </c>
      <c r="T94" s="47">
        <v>1.08</v>
      </c>
      <c r="U94" s="47">
        <v>1.1599999999999999</v>
      </c>
      <c r="V94" s="47">
        <v>0.98</v>
      </c>
      <c r="W94" s="47">
        <v>1.06</v>
      </c>
      <c r="X94" s="47">
        <v>1.2</v>
      </c>
      <c r="Y94" s="47">
        <v>1.05</v>
      </c>
      <c r="Z94" s="47">
        <v>1.02</v>
      </c>
      <c r="AA94" s="47">
        <v>0.86</v>
      </c>
      <c r="AE94" s="47">
        <f ca="1">RANDBETWEEN(80,120)/100</f>
        <v>0.82</v>
      </c>
      <c r="AF94" s="47">
        <f t="shared" ref="AF94:AP94" ca="1" si="80">RANDBETWEEN(84,122)/100</f>
        <v>0.98</v>
      </c>
      <c r="AG94" s="47">
        <f t="shared" ca="1" si="80"/>
        <v>0.91</v>
      </c>
      <c r="AH94" s="47">
        <f t="shared" ca="1" si="80"/>
        <v>0.97</v>
      </c>
      <c r="AI94" s="47">
        <f t="shared" ca="1" si="80"/>
        <v>1.02</v>
      </c>
      <c r="AJ94" s="47">
        <f t="shared" ca="1" si="80"/>
        <v>1.07</v>
      </c>
      <c r="AK94" s="47">
        <f t="shared" ca="1" si="80"/>
        <v>0.99</v>
      </c>
      <c r="AL94" s="47">
        <f t="shared" ca="1" si="80"/>
        <v>0.89</v>
      </c>
      <c r="AM94" s="47">
        <f t="shared" ca="1" si="80"/>
        <v>1.03</v>
      </c>
      <c r="AN94" s="47">
        <f t="shared" ca="1" si="80"/>
        <v>1.07</v>
      </c>
      <c r="AO94" s="47">
        <f t="shared" ca="1" si="80"/>
        <v>1.1499999999999999</v>
      </c>
      <c r="AP94" s="47">
        <f t="shared" ca="1" si="80"/>
        <v>0.91</v>
      </c>
      <c r="AR94" s="54">
        <v>-124244.74</v>
      </c>
      <c r="AS94" s="54">
        <v>-113786</v>
      </c>
      <c r="AT94" s="54">
        <v>-113986</v>
      </c>
      <c r="AU94" s="54">
        <v>-113986</v>
      </c>
      <c r="AV94" s="54">
        <v>-113986</v>
      </c>
      <c r="AW94" s="54">
        <v>-113986</v>
      </c>
      <c r="AX94" s="54">
        <v>-113986</v>
      </c>
      <c r="AY94" s="54">
        <v>-117633.552</v>
      </c>
      <c r="AZ94" s="54">
        <v>-112986</v>
      </c>
      <c r="BA94" s="54">
        <v>-113986</v>
      </c>
      <c r="BB94" s="54">
        <v>-113986</v>
      </c>
      <c r="BC94" s="55">
        <v>-108986</v>
      </c>
    </row>
    <row r="95" spans="1:55" x14ac:dyDescent="0.35">
      <c r="A95" s="7" t="s">
        <v>121</v>
      </c>
      <c r="B95" s="8">
        <v>1</v>
      </c>
      <c r="C95" s="12">
        <v>-746073.59999999998</v>
      </c>
      <c r="D95" s="12">
        <v>-834349.85</v>
      </c>
      <c r="E95" s="12">
        <v>-589320.86</v>
      </c>
      <c r="F95" s="12">
        <v>-692343.36</v>
      </c>
      <c r="G95" s="12">
        <v>-674846.75</v>
      </c>
      <c r="H95" s="12">
        <v>-860366.21000000008</v>
      </c>
      <c r="I95" s="12">
        <v>-745970.67</v>
      </c>
      <c r="J95" s="12">
        <v>-765991.07</v>
      </c>
      <c r="K95" s="12">
        <v>-645499.80000000005</v>
      </c>
      <c r="L95" s="12">
        <v>-801853.8</v>
      </c>
      <c r="M95" s="12">
        <v>-818223.76</v>
      </c>
      <c r="N95" s="12">
        <v>-857526.22000000009</v>
      </c>
      <c r="P95" s="48">
        <v>0.96</v>
      </c>
      <c r="Q95" s="48">
        <v>0.95</v>
      </c>
      <c r="R95" s="48">
        <v>1.01</v>
      </c>
      <c r="S95" s="48">
        <v>1.02</v>
      </c>
      <c r="T95" s="48">
        <v>0.95</v>
      </c>
      <c r="U95" s="48">
        <v>1.03</v>
      </c>
      <c r="V95" s="48">
        <v>0.93</v>
      </c>
      <c r="W95" s="48">
        <v>1.01</v>
      </c>
      <c r="X95" s="48">
        <v>0.99</v>
      </c>
      <c r="Y95" s="48">
        <v>1.1000000000000001</v>
      </c>
      <c r="Z95" s="48">
        <v>1.0900000000000001</v>
      </c>
      <c r="AA95" s="48">
        <v>1.06</v>
      </c>
      <c r="AE95" s="48">
        <f t="shared" ca="1" si="69"/>
        <v>0.97</v>
      </c>
      <c r="AF95" s="48">
        <f t="shared" ca="1" si="73"/>
        <v>1.03</v>
      </c>
      <c r="AG95" s="48">
        <f t="shared" ca="1" si="73"/>
        <v>1</v>
      </c>
      <c r="AH95" s="48">
        <f t="shared" ca="1" si="73"/>
        <v>0.94</v>
      </c>
      <c r="AI95" s="48">
        <f t="shared" ca="1" si="73"/>
        <v>1.04</v>
      </c>
      <c r="AJ95" s="48">
        <f t="shared" ca="1" si="73"/>
        <v>0.93</v>
      </c>
      <c r="AK95" s="48">
        <f t="shared" ca="1" si="73"/>
        <v>0.93</v>
      </c>
      <c r="AL95" s="48">
        <f t="shared" ca="1" si="73"/>
        <v>1.05</v>
      </c>
      <c r="AM95" s="48">
        <f t="shared" ca="1" si="73"/>
        <v>0.99</v>
      </c>
      <c r="AN95" s="48">
        <f t="shared" ca="1" si="73"/>
        <v>1.08</v>
      </c>
      <c r="AO95" s="48">
        <f t="shared" ca="1" si="73"/>
        <v>1.07</v>
      </c>
      <c r="AP95" s="48">
        <f t="shared" ca="1" si="73"/>
        <v>0.99</v>
      </c>
      <c r="AR95" s="56">
        <v>-777160</v>
      </c>
      <c r="AS95" s="56">
        <v>-878263</v>
      </c>
      <c r="AT95" s="56">
        <v>-583486</v>
      </c>
      <c r="AU95" s="56">
        <v>-678768</v>
      </c>
      <c r="AV95" s="56">
        <v>-710365</v>
      </c>
      <c r="AW95" s="56">
        <v>-835307</v>
      </c>
      <c r="AX95" s="56">
        <v>-802119</v>
      </c>
      <c r="AY95" s="56">
        <v>-758407</v>
      </c>
      <c r="AZ95" s="56">
        <v>-652020</v>
      </c>
      <c r="BA95" s="56">
        <v>-728958</v>
      </c>
      <c r="BB95" s="56">
        <v>-750664</v>
      </c>
      <c r="BC95" s="57">
        <v>-808987</v>
      </c>
    </row>
    <row r="96" spans="1:55" x14ac:dyDescent="0.35">
      <c r="A96" s="7" t="s">
        <v>131</v>
      </c>
      <c r="B96" s="8">
        <v>1</v>
      </c>
      <c r="C96" s="12">
        <v>-464041.2</v>
      </c>
      <c r="D96" s="12">
        <v>-436240.02</v>
      </c>
      <c r="E96" s="12">
        <v>-632994.74</v>
      </c>
      <c r="F96" s="12">
        <v>-655576.02</v>
      </c>
      <c r="G96" s="12">
        <v>-552693.24</v>
      </c>
      <c r="H96" s="12">
        <v>-738944.79</v>
      </c>
      <c r="I96" s="12">
        <v>-199741.1</v>
      </c>
      <c r="J96" s="12">
        <v>-136316.38</v>
      </c>
      <c r="K96" s="12">
        <v>-496612.60000000003</v>
      </c>
      <c r="L96" s="12">
        <v>-655908.92000000004</v>
      </c>
      <c r="M96" s="12">
        <v>-306260.77999999997</v>
      </c>
      <c r="N96" s="12">
        <v>-129615.20000000001</v>
      </c>
      <c r="P96" s="48">
        <v>1.05</v>
      </c>
      <c r="Q96" s="48">
        <v>1.03</v>
      </c>
      <c r="R96" s="48">
        <v>0.98</v>
      </c>
      <c r="S96" s="48">
        <v>0.99</v>
      </c>
      <c r="T96" s="48">
        <v>0.99</v>
      </c>
      <c r="U96" s="48">
        <v>1.0900000000000001</v>
      </c>
      <c r="V96" s="48">
        <v>1.06</v>
      </c>
      <c r="W96" s="48">
        <v>1.03</v>
      </c>
      <c r="X96" s="48">
        <v>1.1000000000000001</v>
      </c>
      <c r="Y96" s="48">
        <v>1.06</v>
      </c>
      <c r="Z96" s="48">
        <v>0.98</v>
      </c>
      <c r="AA96" s="48">
        <v>1.1000000000000001</v>
      </c>
      <c r="AE96" s="48">
        <f t="shared" ca="1" si="69"/>
        <v>0.95</v>
      </c>
      <c r="AF96" s="48">
        <f t="shared" ca="1" si="73"/>
        <v>1.08</v>
      </c>
      <c r="AG96" s="48">
        <f t="shared" ca="1" si="73"/>
        <v>0.93</v>
      </c>
      <c r="AH96" s="48">
        <f t="shared" ca="1" si="73"/>
        <v>1</v>
      </c>
      <c r="AI96" s="48">
        <f t="shared" ca="1" si="73"/>
        <v>0.98</v>
      </c>
      <c r="AJ96" s="48">
        <f t="shared" ca="1" si="73"/>
        <v>1</v>
      </c>
      <c r="AK96" s="48">
        <f t="shared" ca="1" si="73"/>
        <v>0.93</v>
      </c>
      <c r="AL96" s="48">
        <f t="shared" ca="1" si="73"/>
        <v>0.95</v>
      </c>
      <c r="AM96" s="48">
        <f t="shared" ca="1" si="73"/>
        <v>0.94</v>
      </c>
      <c r="AN96" s="48">
        <f t="shared" ca="1" si="73"/>
        <v>1.01</v>
      </c>
      <c r="AO96" s="48">
        <f t="shared" ca="1" si="73"/>
        <v>0.96</v>
      </c>
      <c r="AP96" s="48">
        <f t="shared" ca="1" si="73"/>
        <v>1.01</v>
      </c>
      <c r="AR96" s="54">
        <v>-441944</v>
      </c>
      <c r="AS96" s="54">
        <v>-423534</v>
      </c>
      <c r="AT96" s="54">
        <v>-645913</v>
      </c>
      <c r="AU96" s="54">
        <v>-662198</v>
      </c>
      <c r="AV96" s="54">
        <v>-558276</v>
      </c>
      <c r="AW96" s="54">
        <v>-677931</v>
      </c>
      <c r="AX96" s="54">
        <v>-188435</v>
      </c>
      <c r="AY96" s="54">
        <v>-132346</v>
      </c>
      <c r="AZ96" s="54">
        <v>-451466</v>
      </c>
      <c r="BA96" s="54">
        <v>-618782</v>
      </c>
      <c r="BB96" s="54">
        <v>-312511</v>
      </c>
      <c r="BC96" s="55">
        <v>-117832</v>
      </c>
    </row>
    <row r="97" spans="1:55" x14ac:dyDescent="0.35">
      <c r="A97" s="7" t="s">
        <v>133</v>
      </c>
      <c r="B97" s="8">
        <v>1</v>
      </c>
      <c r="C97" s="12">
        <v>1515638.9981583087</v>
      </c>
      <c r="D97" s="12">
        <v>1575398.4786571218</v>
      </c>
      <c r="E97" s="12">
        <v>1606751.9973990235</v>
      </c>
      <c r="F97" s="12">
        <v>1656736.3021101889</v>
      </c>
      <c r="G97" s="12">
        <v>1654299.925195321</v>
      </c>
      <c r="H97" s="12">
        <v>1526918.8309552814</v>
      </c>
      <c r="I97" s="12">
        <v>1556512.7216995694</v>
      </c>
      <c r="J97" s="12">
        <v>1526452.5697617468</v>
      </c>
      <c r="K97" s="12">
        <v>1601278.6761226167</v>
      </c>
      <c r="L97" s="12">
        <v>1616330.6956781694</v>
      </c>
      <c r="M97" s="12">
        <v>1700792.2211125358</v>
      </c>
      <c r="N97" s="12">
        <v>1821194.83874575</v>
      </c>
      <c r="P97" s="51">
        <v>1.05</v>
      </c>
      <c r="Q97" s="51">
        <v>1.02</v>
      </c>
      <c r="R97" s="51">
        <v>1.01</v>
      </c>
      <c r="S97" s="51">
        <v>1.02</v>
      </c>
      <c r="T97" s="51">
        <v>0.97</v>
      </c>
      <c r="U97" s="51">
        <v>0.97</v>
      </c>
      <c r="V97" s="51">
        <v>0.96</v>
      </c>
      <c r="W97" s="51">
        <v>1.02</v>
      </c>
      <c r="X97" s="51">
        <v>1</v>
      </c>
      <c r="Y97" s="51">
        <v>0.98</v>
      </c>
      <c r="Z97" s="51">
        <v>1.01</v>
      </c>
      <c r="AA97" s="51">
        <v>1.05</v>
      </c>
      <c r="AE97" s="51">
        <f ca="1">RANDBETWEEN(96,105)/100</f>
        <v>1.03</v>
      </c>
      <c r="AF97" s="51">
        <f t="shared" ref="AF97:AP98" ca="1" si="81">RANDBETWEEN(96,105)/100</f>
        <v>1</v>
      </c>
      <c r="AG97" s="51">
        <f t="shared" ca="1" si="81"/>
        <v>0.99</v>
      </c>
      <c r="AH97" s="51">
        <f t="shared" ca="1" si="81"/>
        <v>0.96</v>
      </c>
      <c r="AI97" s="51">
        <f t="shared" ca="1" si="81"/>
        <v>1.05</v>
      </c>
      <c r="AJ97" s="51">
        <f t="shared" ca="1" si="81"/>
        <v>1</v>
      </c>
      <c r="AK97" s="51">
        <f t="shared" ca="1" si="81"/>
        <v>1.05</v>
      </c>
      <c r="AL97" s="51">
        <f t="shared" ca="1" si="81"/>
        <v>0.99</v>
      </c>
      <c r="AM97" s="51">
        <f t="shared" ca="1" si="81"/>
        <v>1.01</v>
      </c>
      <c r="AN97" s="51">
        <f t="shared" ca="1" si="81"/>
        <v>1.05</v>
      </c>
      <c r="AO97" s="51">
        <f t="shared" ca="1" si="81"/>
        <v>0.98</v>
      </c>
      <c r="AP97" s="51">
        <f t="shared" ca="1" si="81"/>
        <v>1.03</v>
      </c>
      <c r="AR97" s="56">
        <v>1443465.7125317224</v>
      </c>
      <c r="AS97" s="56">
        <v>1544508.312408943</v>
      </c>
      <c r="AT97" s="56">
        <v>1590843.5617812113</v>
      </c>
      <c r="AU97" s="56">
        <v>1624251.2765786166</v>
      </c>
      <c r="AV97" s="56">
        <v>1705463.8404075475</v>
      </c>
      <c r="AW97" s="56">
        <v>1574143.1246961665</v>
      </c>
      <c r="AX97" s="56">
        <v>1621367.4184370516</v>
      </c>
      <c r="AY97" s="56">
        <v>1496522.1272173987</v>
      </c>
      <c r="AZ97" s="56">
        <v>1601278.6761226167</v>
      </c>
      <c r="BA97" s="56">
        <v>1649317.0364062954</v>
      </c>
      <c r="BB97" s="56">
        <v>1683952.6941708275</v>
      </c>
      <c r="BC97" s="57">
        <v>1734471.2749959524</v>
      </c>
    </row>
    <row r="98" spans="1:55" x14ac:dyDescent="0.35">
      <c r="A98" s="7" t="s">
        <v>117</v>
      </c>
      <c r="B98" s="8">
        <v>1</v>
      </c>
      <c r="C98" s="12">
        <v>10478490.898853546</v>
      </c>
      <c r="D98" s="12">
        <v>9632315.7136012781</v>
      </c>
      <c r="E98" s="12">
        <v>10009664.164237205</v>
      </c>
      <c r="F98" s="12">
        <v>9815190.6890463103</v>
      </c>
      <c r="G98" s="12">
        <v>9739739.5865167379</v>
      </c>
      <c r="H98" s="12">
        <v>9912313.8884510957</v>
      </c>
      <c r="I98" s="12">
        <v>8793762.1959708333</v>
      </c>
      <c r="J98" s="12">
        <v>9884544.0117942877</v>
      </c>
      <c r="K98" s="12">
        <v>9221139.038695015</v>
      </c>
      <c r="L98" s="12">
        <v>9035775.3253661469</v>
      </c>
      <c r="M98" s="12">
        <v>9978476.8335383683</v>
      </c>
      <c r="N98" s="12">
        <v>8678780.2259699963</v>
      </c>
      <c r="P98" s="51">
        <v>0.99</v>
      </c>
      <c r="Q98" s="51">
        <v>0.97</v>
      </c>
      <c r="R98" s="51">
        <v>1.05</v>
      </c>
      <c r="S98" s="51">
        <v>1.04</v>
      </c>
      <c r="T98" s="51">
        <v>1.01</v>
      </c>
      <c r="U98" s="51">
        <v>1.03</v>
      </c>
      <c r="V98" s="51">
        <v>0.99</v>
      </c>
      <c r="W98" s="51">
        <v>1.04</v>
      </c>
      <c r="X98" s="51">
        <v>0.98</v>
      </c>
      <c r="Y98" s="51">
        <v>0.97</v>
      </c>
      <c r="Z98" s="51">
        <v>1.04</v>
      </c>
      <c r="AA98" s="51">
        <v>0.98</v>
      </c>
      <c r="AE98" s="51">
        <f ca="1">RANDBETWEEN(96,105)/100</f>
        <v>1</v>
      </c>
      <c r="AF98" s="51">
        <f t="shared" ca="1" si="81"/>
        <v>1.05</v>
      </c>
      <c r="AG98" s="51">
        <f t="shared" ca="1" si="81"/>
        <v>0.97</v>
      </c>
      <c r="AH98" s="51">
        <f t="shared" ca="1" si="81"/>
        <v>1.04</v>
      </c>
      <c r="AI98" s="51">
        <f t="shared" ca="1" si="81"/>
        <v>0.97</v>
      </c>
      <c r="AJ98" s="51">
        <f t="shared" ca="1" si="81"/>
        <v>0.99</v>
      </c>
      <c r="AK98" s="51">
        <f t="shared" ca="1" si="81"/>
        <v>1.02</v>
      </c>
      <c r="AL98" s="51">
        <f t="shared" ca="1" si="81"/>
        <v>0.98</v>
      </c>
      <c r="AM98" s="51">
        <f t="shared" ca="1" si="81"/>
        <v>1</v>
      </c>
      <c r="AN98" s="51">
        <f t="shared" ca="1" si="81"/>
        <v>0.96</v>
      </c>
      <c r="AO98" s="51">
        <f t="shared" ca="1" si="81"/>
        <v>0.98</v>
      </c>
      <c r="AP98" s="51">
        <f t="shared" ca="1" si="81"/>
        <v>1</v>
      </c>
      <c r="AR98" s="54">
        <v>10584334.241266208</v>
      </c>
      <c r="AS98" s="54">
        <v>9930222.3851559572</v>
      </c>
      <c r="AT98" s="54">
        <v>9533013.4897497185</v>
      </c>
      <c r="AU98" s="54">
        <v>9437683.3548522219</v>
      </c>
      <c r="AV98" s="54">
        <v>9643306.5213037003</v>
      </c>
      <c r="AW98" s="54">
        <v>9623605.7169428114</v>
      </c>
      <c r="AX98" s="54">
        <v>8882588.076738216</v>
      </c>
      <c r="AY98" s="54">
        <v>9504369.242109891</v>
      </c>
      <c r="AZ98" s="54">
        <v>9409325.5496887919</v>
      </c>
      <c r="BA98" s="54">
        <v>9315232.2941919044</v>
      </c>
      <c r="BB98" s="54">
        <v>9594689.2630176619</v>
      </c>
      <c r="BC98" s="55">
        <v>8855898.1897653025</v>
      </c>
    </row>
    <row r="99" spans="1:55" x14ac:dyDescent="0.35">
      <c r="A99" s="7" t="s">
        <v>116</v>
      </c>
      <c r="B99" s="8">
        <v>1</v>
      </c>
      <c r="C99" s="12">
        <v>3541391.8762463997</v>
      </c>
      <c r="D99" s="12">
        <v>3871502.9992800001</v>
      </c>
      <c r="E99" s="12">
        <v>3367030.8607416004</v>
      </c>
      <c r="F99" s="12">
        <v>4255123.0533119999</v>
      </c>
      <c r="G99" s="12">
        <v>3549460.0304592</v>
      </c>
      <c r="H99" s="12">
        <v>3946304.9873208003</v>
      </c>
      <c r="I99" s="12">
        <v>3727671.1846920005</v>
      </c>
      <c r="J99" s="12">
        <v>4586786.4182304014</v>
      </c>
      <c r="K99" s="12">
        <v>4548238.5703248</v>
      </c>
      <c r="L99" s="12">
        <v>4840892.5276800012</v>
      </c>
      <c r="M99" s="12">
        <v>4432419.8471999997</v>
      </c>
      <c r="N99" s="12">
        <v>4659924.5827200003</v>
      </c>
      <c r="P99" s="48">
        <v>0.92</v>
      </c>
      <c r="Q99" s="48">
        <v>0.94</v>
      </c>
      <c r="R99" s="48">
        <v>0.93</v>
      </c>
      <c r="S99" s="48">
        <v>0.96</v>
      </c>
      <c r="T99" s="48">
        <v>1.02</v>
      </c>
      <c r="U99" s="48">
        <v>1.0900000000000001</v>
      </c>
      <c r="V99" s="48">
        <v>1.01</v>
      </c>
      <c r="W99" s="48">
        <v>1.07</v>
      </c>
      <c r="X99" s="48">
        <v>1.06</v>
      </c>
      <c r="Y99" s="48">
        <v>1.08</v>
      </c>
      <c r="Z99" s="48">
        <v>1</v>
      </c>
      <c r="AA99" s="48">
        <v>1.08</v>
      </c>
      <c r="AE99" s="48">
        <f t="shared" ca="1" si="69"/>
        <v>1.03</v>
      </c>
      <c r="AF99" s="48">
        <f t="shared" ca="1" si="73"/>
        <v>1</v>
      </c>
      <c r="AG99" s="48">
        <f t="shared" ca="1" si="73"/>
        <v>1.01</v>
      </c>
      <c r="AH99" s="48">
        <f t="shared" ca="1" si="73"/>
        <v>0.98</v>
      </c>
      <c r="AI99" s="48">
        <f t="shared" ca="1" si="73"/>
        <v>0.98</v>
      </c>
      <c r="AJ99" s="48">
        <f t="shared" ca="1" si="73"/>
        <v>0.93</v>
      </c>
      <c r="AK99" s="48">
        <f t="shared" ca="1" si="73"/>
        <v>0.96</v>
      </c>
      <c r="AL99" s="48">
        <f t="shared" ca="1" si="73"/>
        <v>1.07</v>
      </c>
      <c r="AM99" s="48">
        <f t="shared" ca="1" si="73"/>
        <v>0.99</v>
      </c>
      <c r="AN99" s="48">
        <f t="shared" ca="1" si="73"/>
        <v>1</v>
      </c>
      <c r="AO99" s="48">
        <f t="shared" ca="1" si="73"/>
        <v>0.98</v>
      </c>
      <c r="AP99" s="48">
        <f t="shared" ca="1" si="73"/>
        <v>0.95</v>
      </c>
      <c r="AR99" s="56">
        <v>3849338.9959199997</v>
      </c>
      <c r="AS99" s="56">
        <v>4118620.2120000003</v>
      </c>
      <c r="AT99" s="56">
        <v>3620463.2911200002</v>
      </c>
      <c r="AU99" s="56">
        <v>4432419.8471999997</v>
      </c>
      <c r="AV99" s="56">
        <v>3479862.7749600001</v>
      </c>
      <c r="AW99" s="56">
        <v>3620463.2911200002</v>
      </c>
      <c r="AX99" s="56">
        <v>3690763.5492000002</v>
      </c>
      <c r="AY99" s="56">
        <v>4286716.2787200008</v>
      </c>
      <c r="AZ99" s="56">
        <v>4290791.10408</v>
      </c>
      <c r="BA99" s="56">
        <v>4482307.8960000006</v>
      </c>
      <c r="BB99" s="56">
        <v>4432419.8471999997</v>
      </c>
      <c r="BC99" s="57">
        <v>4314744.9840000002</v>
      </c>
    </row>
    <row r="100" spans="1:55" x14ac:dyDescent="0.35">
      <c r="A100" s="7" t="s">
        <v>115</v>
      </c>
      <c r="B100" s="8">
        <v>1</v>
      </c>
      <c r="C100" s="12">
        <v>2203668.3887399998</v>
      </c>
      <c r="D100" s="12">
        <v>2528564.1549</v>
      </c>
      <c r="E100" s="12">
        <v>2408945.2127999999</v>
      </c>
      <c r="F100" s="12">
        <v>2537139.6880199998</v>
      </c>
      <c r="G100" s="12">
        <v>2481301.2735000001</v>
      </c>
      <c r="H100" s="12">
        <v>2203668.3887399998</v>
      </c>
      <c r="I100" s="12">
        <v>2584597.4679</v>
      </c>
      <c r="J100" s="12">
        <v>2316100.4493900002</v>
      </c>
      <c r="K100" s="12">
        <v>2528564.1549</v>
      </c>
      <c r="L100" s="12">
        <v>2459131.5714000002</v>
      </c>
      <c r="M100" s="12">
        <v>2387896.1769599998</v>
      </c>
      <c r="N100" s="12">
        <v>2609690.6472000005</v>
      </c>
      <c r="P100" s="51">
        <v>0.98</v>
      </c>
      <c r="Q100" s="51">
        <v>0.97</v>
      </c>
      <c r="R100" s="51">
        <v>0.96</v>
      </c>
      <c r="S100" s="51">
        <v>1.02</v>
      </c>
      <c r="T100" s="51">
        <v>0.97</v>
      </c>
      <c r="U100" s="51">
        <v>0.98</v>
      </c>
      <c r="V100" s="51">
        <v>1.03</v>
      </c>
      <c r="W100" s="51">
        <v>1.03</v>
      </c>
      <c r="X100" s="51">
        <v>0.97</v>
      </c>
      <c r="Y100" s="51">
        <v>0.98</v>
      </c>
      <c r="Z100" s="51">
        <v>0.96</v>
      </c>
      <c r="AA100" s="51">
        <v>1.04</v>
      </c>
      <c r="AE100" s="51">
        <f ca="1">RANDBETWEEN(96,105)/100</f>
        <v>0.96</v>
      </c>
      <c r="AF100" s="51">
        <f t="shared" ref="AF100:AP100" ca="1" si="82">RANDBETWEEN(96,105)/100</f>
        <v>1.02</v>
      </c>
      <c r="AG100" s="51">
        <f t="shared" ca="1" si="82"/>
        <v>1.02</v>
      </c>
      <c r="AH100" s="51">
        <f t="shared" ca="1" si="82"/>
        <v>1.01</v>
      </c>
      <c r="AI100" s="51">
        <f t="shared" ca="1" si="82"/>
        <v>0.96</v>
      </c>
      <c r="AJ100" s="51">
        <f t="shared" ca="1" si="82"/>
        <v>1.05</v>
      </c>
      <c r="AK100" s="51">
        <f t="shared" ca="1" si="82"/>
        <v>0.99</v>
      </c>
      <c r="AL100" s="51">
        <f t="shared" ca="1" si="82"/>
        <v>0.98</v>
      </c>
      <c r="AM100" s="51">
        <f t="shared" ca="1" si="82"/>
        <v>1.03</v>
      </c>
      <c r="AN100" s="51">
        <f t="shared" ca="1" si="82"/>
        <v>1.03</v>
      </c>
      <c r="AO100" s="51">
        <f t="shared" ca="1" si="82"/>
        <v>0.98</v>
      </c>
      <c r="AP100" s="51">
        <f t="shared" ca="1" si="82"/>
        <v>1.04</v>
      </c>
      <c r="AR100" s="54">
        <v>2248641.213</v>
      </c>
      <c r="AS100" s="54">
        <v>2606767.17</v>
      </c>
      <c r="AT100" s="54">
        <v>2509317.9300000002</v>
      </c>
      <c r="AU100" s="54">
        <v>2487391.8509999998</v>
      </c>
      <c r="AV100" s="54">
        <v>2558042.5500000003</v>
      </c>
      <c r="AW100" s="54">
        <v>2248641.213</v>
      </c>
      <c r="AX100" s="54">
        <v>2509317.9300000002</v>
      </c>
      <c r="AY100" s="54">
        <v>2248641.213</v>
      </c>
      <c r="AZ100" s="54">
        <v>2606767.17</v>
      </c>
      <c r="BA100" s="54">
        <v>2509317.9300000002</v>
      </c>
      <c r="BB100" s="54">
        <v>2487391.8509999998</v>
      </c>
      <c r="BC100" s="55">
        <v>2509317.9300000002</v>
      </c>
    </row>
    <row r="101" spans="1:55" x14ac:dyDescent="0.35">
      <c r="A101" s="7" t="s">
        <v>132</v>
      </c>
      <c r="B101" s="8">
        <v>1</v>
      </c>
      <c r="C101" s="12">
        <v>234722.53999999998</v>
      </c>
      <c r="D101" s="12">
        <v>248597.71000000002</v>
      </c>
      <c r="E101" s="12">
        <v>189867.78</v>
      </c>
      <c r="F101" s="12">
        <v>225047.91</v>
      </c>
      <c r="G101" s="12">
        <v>234265.66999999998</v>
      </c>
      <c r="H101" s="12">
        <v>216226.74</v>
      </c>
      <c r="I101" s="12">
        <v>249246.61000000002</v>
      </c>
      <c r="J101" s="12">
        <v>265480.60000000003</v>
      </c>
      <c r="K101" s="12">
        <v>258416.77000000002</v>
      </c>
      <c r="L101" s="12">
        <v>222586.35</v>
      </c>
      <c r="M101" s="12">
        <v>271678.80490000005</v>
      </c>
      <c r="N101" s="12">
        <v>241987</v>
      </c>
      <c r="P101" s="48">
        <v>0.97</v>
      </c>
      <c r="Q101" s="48">
        <v>1.03</v>
      </c>
      <c r="R101" s="48">
        <v>0.94</v>
      </c>
      <c r="S101" s="48">
        <v>0.93</v>
      </c>
      <c r="T101" s="48">
        <v>0.97</v>
      </c>
      <c r="U101" s="48">
        <v>1.02</v>
      </c>
      <c r="V101" s="48">
        <v>1</v>
      </c>
      <c r="W101" s="48">
        <v>1.1000000000000001</v>
      </c>
      <c r="X101" s="48">
        <v>1.07</v>
      </c>
      <c r="Y101" s="48">
        <v>1.05</v>
      </c>
      <c r="Z101" s="48">
        <v>1.0900000000000001</v>
      </c>
      <c r="AA101" s="48">
        <v>1</v>
      </c>
      <c r="AE101" s="48">
        <f t="shared" ca="1" si="69"/>
        <v>0.95</v>
      </c>
      <c r="AF101" s="48">
        <f t="shared" ca="1" si="73"/>
        <v>1.02</v>
      </c>
      <c r="AG101" s="48">
        <f t="shared" ca="1" si="73"/>
        <v>0.99</v>
      </c>
      <c r="AH101" s="48">
        <f t="shared" ca="1" si="73"/>
        <v>1.03</v>
      </c>
      <c r="AI101" s="48">
        <f t="shared" ca="1" si="73"/>
        <v>1.07</v>
      </c>
      <c r="AJ101" s="48">
        <f t="shared" ca="1" si="73"/>
        <v>1.05</v>
      </c>
      <c r="AK101" s="48">
        <f t="shared" ca="1" si="73"/>
        <v>0.94</v>
      </c>
      <c r="AL101" s="48">
        <f t="shared" ca="1" si="73"/>
        <v>0.93</v>
      </c>
      <c r="AM101" s="48">
        <f t="shared" ca="1" si="73"/>
        <v>1.05</v>
      </c>
      <c r="AN101" s="48">
        <f t="shared" ca="1" si="73"/>
        <v>1.04</v>
      </c>
      <c r="AO101" s="48">
        <f t="shared" ca="1" si="73"/>
        <v>1.02</v>
      </c>
      <c r="AP101" s="48">
        <f t="shared" ca="1" si="73"/>
        <v>1.0900000000000001</v>
      </c>
      <c r="AR101" s="56">
        <v>241982</v>
      </c>
      <c r="AS101" s="56">
        <v>241357</v>
      </c>
      <c r="AT101" s="56">
        <v>201987</v>
      </c>
      <c r="AU101" s="56">
        <v>241987</v>
      </c>
      <c r="AV101" s="56">
        <v>241511</v>
      </c>
      <c r="AW101" s="56">
        <v>211987</v>
      </c>
      <c r="AX101" s="56">
        <v>249246.61000000002</v>
      </c>
      <c r="AY101" s="56">
        <v>241346</v>
      </c>
      <c r="AZ101" s="56">
        <v>241511</v>
      </c>
      <c r="BA101" s="56">
        <v>211987</v>
      </c>
      <c r="BB101" s="56">
        <v>249246.61000000002</v>
      </c>
      <c r="BC101" s="57">
        <v>241987</v>
      </c>
    </row>
    <row r="102" spans="1:55" x14ac:dyDescent="0.35">
      <c r="A102" s="7" t="s">
        <v>118</v>
      </c>
      <c r="B102" s="8">
        <v>1</v>
      </c>
      <c r="C102" s="12">
        <v>-226204.38</v>
      </c>
      <c r="D102" s="12">
        <v>-250302.24</v>
      </c>
      <c r="E102" s="12">
        <v>-235372.79999999999</v>
      </c>
      <c r="F102" s="12">
        <v>-325866.2</v>
      </c>
      <c r="G102" s="12">
        <v>-220243.53</v>
      </c>
      <c r="H102" s="12">
        <v>-211566.63</v>
      </c>
      <c r="I102" s="12">
        <v>-306050.52</v>
      </c>
      <c r="J102" s="12">
        <v>-230988.69999999998</v>
      </c>
      <c r="K102" s="12">
        <v>-287173.08</v>
      </c>
      <c r="L102" s="12">
        <v>-306433.02</v>
      </c>
      <c r="M102" s="12">
        <v>-342380.74000000005</v>
      </c>
      <c r="N102" s="12">
        <v>-264262.18</v>
      </c>
      <c r="P102" s="48">
        <v>1.02</v>
      </c>
      <c r="Q102" s="48">
        <v>1.01</v>
      </c>
      <c r="R102" s="48">
        <v>0.96</v>
      </c>
      <c r="S102" s="48">
        <v>1.1000000000000001</v>
      </c>
      <c r="T102" s="48">
        <v>0.93</v>
      </c>
      <c r="U102" s="48">
        <v>0.93</v>
      </c>
      <c r="V102" s="48">
        <v>0.97</v>
      </c>
      <c r="W102" s="48">
        <v>0.95</v>
      </c>
      <c r="X102" s="48">
        <v>1.08</v>
      </c>
      <c r="Y102" s="48">
        <v>1.07</v>
      </c>
      <c r="Z102" s="48">
        <v>1.07</v>
      </c>
      <c r="AA102" s="48">
        <v>1.07</v>
      </c>
      <c r="AE102" s="48">
        <f t="shared" ca="1" si="69"/>
        <v>1.04</v>
      </c>
      <c r="AF102" s="48">
        <f t="shared" ca="1" si="73"/>
        <v>1.07</v>
      </c>
      <c r="AG102" s="48">
        <f t="shared" ca="1" si="73"/>
        <v>1.07</v>
      </c>
      <c r="AH102" s="48">
        <f t="shared" ca="1" si="73"/>
        <v>1.01</v>
      </c>
      <c r="AI102" s="48">
        <f t="shared" ca="1" si="73"/>
        <v>0.97</v>
      </c>
      <c r="AJ102" s="48">
        <f t="shared" ca="1" si="73"/>
        <v>1.01</v>
      </c>
      <c r="AK102" s="48">
        <f t="shared" ca="1" si="73"/>
        <v>1.0900000000000001</v>
      </c>
      <c r="AL102" s="48">
        <f t="shared" ca="1" si="73"/>
        <v>1.01</v>
      </c>
      <c r="AM102" s="48">
        <f t="shared" ca="1" si="73"/>
        <v>0.96</v>
      </c>
      <c r="AN102" s="48">
        <f t="shared" ca="1" si="73"/>
        <v>0.97</v>
      </c>
      <c r="AO102" s="48">
        <f t="shared" ca="1" si="73"/>
        <v>1.05</v>
      </c>
      <c r="AP102" s="48">
        <f t="shared" ca="1" si="73"/>
        <v>0.96</v>
      </c>
      <c r="AR102" s="54">
        <v>-221769</v>
      </c>
      <c r="AS102" s="54">
        <v>-247824</v>
      </c>
      <c r="AT102" s="54">
        <v>-245180</v>
      </c>
      <c r="AU102" s="54">
        <v>-296242</v>
      </c>
      <c r="AV102" s="54">
        <v>-236821</v>
      </c>
      <c r="AW102" s="54">
        <v>-227491</v>
      </c>
      <c r="AX102" s="54">
        <v>-315516</v>
      </c>
      <c r="AY102" s="54">
        <v>-243146</v>
      </c>
      <c r="AZ102" s="54">
        <v>-265901</v>
      </c>
      <c r="BA102" s="54">
        <v>-286386</v>
      </c>
      <c r="BB102" s="54">
        <v>-319982</v>
      </c>
      <c r="BC102" s="55">
        <v>-246974</v>
      </c>
    </row>
    <row r="103" spans="1:55" x14ac:dyDescent="0.35">
      <c r="A103" s="7" t="s">
        <v>102</v>
      </c>
      <c r="B103" s="8">
        <v>1</v>
      </c>
      <c r="C103" s="12">
        <v>358081.6</v>
      </c>
      <c r="D103" s="12">
        <v>369389.44</v>
      </c>
      <c r="E103" s="12">
        <v>388235.84</v>
      </c>
      <c r="F103" s="12">
        <v>414620.80000000005</v>
      </c>
      <c r="G103" s="12">
        <v>399543.68</v>
      </c>
      <c r="H103" s="12">
        <v>410851.52</v>
      </c>
      <c r="I103" s="12">
        <v>365620.16</v>
      </c>
      <c r="J103" s="12">
        <v>384466.56</v>
      </c>
      <c r="K103" s="12">
        <v>407082.24000000005</v>
      </c>
      <c r="L103" s="12">
        <v>365620.16</v>
      </c>
      <c r="M103" s="12">
        <v>358081.6</v>
      </c>
      <c r="N103" s="12">
        <v>369389.44</v>
      </c>
      <c r="P103" s="48">
        <v>0.95</v>
      </c>
      <c r="Q103" s="48">
        <v>0.98</v>
      </c>
      <c r="R103" s="48">
        <v>1.03</v>
      </c>
      <c r="S103" s="48">
        <v>1.1000000000000001</v>
      </c>
      <c r="T103" s="48">
        <v>1.06</v>
      </c>
      <c r="U103" s="48">
        <v>1.0900000000000001</v>
      </c>
      <c r="V103" s="48">
        <v>0.97</v>
      </c>
      <c r="W103" s="48">
        <v>1.02</v>
      </c>
      <c r="X103" s="48">
        <v>1.08</v>
      </c>
      <c r="Y103" s="48">
        <v>0.97</v>
      </c>
      <c r="Z103" s="48">
        <v>0.95</v>
      </c>
      <c r="AA103" s="48">
        <v>0.98</v>
      </c>
      <c r="AE103" s="48">
        <f t="shared" ca="1" si="69"/>
        <v>0.95</v>
      </c>
      <c r="AF103" s="48">
        <f t="shared" ca="1" si="73"/>
        <v>0.96</v>
      </c>
      <c r="AG103" s="48">
        <f t="shared" ca="1" si="73"/>
        <v>0.96</v>
      </c>
      <c r="AH103" s="48">
        <f t="shared" ca="1" si="73"/>
        <v>1.03</v>
      </c>
      <c r="AI103" s="48">
        <f t="shared" ca="1" si="73"/>
        <v>0.95</v>
      </c>
      <c r="AJ103" s="48">
        <f t="shared" ca="1" si="73"/>
        <v>1</v>
      </c>
      <c r="AK103" s="48">
        <f t="shared" ca="1" si="73"/>
        <v>1.06</v>
      </c>
      <c r="AL103" s="48">
        <f t="shared" ca="1" si="73"/>
        <v>1.05</v>
      </c>
      <c r="AM103" s="48">
        <f t="shared" ca="1" si="73"/>
        <v>0.95</v>
      </c>
      <c r="AN103" s="48">
        <f t="shared" ca="1" si="73"/>
        <v>0.95</v>
      </c>
      <c r="AO103" s="48">
        <f t="shared" ca="1" si="73"/>
        <v>1.08</v>
      </c>
      <c r="AP103" s="48">
        <f t="shared" ca="1" si="73"/>
        <v>1.01</v>
      </c>
      <c r="AR103" s="56">
        <v>376928</v>
      </c>
      <c r="AS103" s="56">
        <v>376928</v>
      </c>
      <c r="AT103" s="56">
        <v>376928</v>
      </c>
      <c r="AU103" s="56">
        <v>376928</v>
      </c>
      <c r="AV103" s="56">
        <v>376928</v>
      </c>
      <c r="AW103" s="56">
        <v>376928</v>
      </c>
      <c r="AX103" s="56">
        <v>376928</v>
      </c>
      <c r="AY103" s="56">
        <v>376928</v>
      </c>
      <c r="AZ103" s="56">
        <v>376928</v>
      </c>
      <c r="BA103" s="56">
        <v>376928</v>
      </c>
      <c r="BB103" s="56">
        <v>376928</v>
      </c>
      <c r="BC103" s="57">
        <v>376928</v>
      </c>
    </row>
    <row r="104" spans="1:55" x14ac:dyDescent="0.35">
      <c r="A104" s="7" t="s">
        <v>103</v>
      </c>
      <c r="B104" s="8">
        <v>1</v>
      </c>
      <c r="C104" s="12">
        <v>-1196336.96</v>
      </c>
      <c r="D104" s="12">
        <v>-1127317.52</v>
      </c>
      <c r="E104" s="12">
        <v>-1196336.96</v>
      </c>
      <c r="F104" s="12">
        <v>-1115814.28</v>
      </c>
      <c r="G104" s="12">
        <v>-1207840.2</v>
      </c>
      <c r="H104" s="12">
        <v>-1150324</v>
      </c>
      <c r="I104" s="12">
        <v>-1173330.48</v>
      </c>
      <c r="J104" s="12">
        <v>-1184833.72</v>
      </c>
      <c r="K104" s="12">
        <v>-1207840.2</v>
      </c>
      <c r="L104" s="12">
        <v>-1115814.28</v>
      </c>
      <c r="M104" s="12">
        <v>-1173330.48</v>
      </c>
      <c r="N104" s="12">
        <v>-1138820.76</v>
      </c>
      <c r="P104" s="51">
        <v>1.04</v>
      </c>
      <c r="Q104" s="51">
        <v>0.98</v>
      </c>
      <c r="R104" s="51">
        <v>1.04</v>
      </c>
      <c r="S104" s="51">
        <v>0.97</v>
      </c>
      <c r="T104" s="51">
        <v>1.05</v>
      </c>
      <c r="U104" s="51">
        <v>1</v>
      </c>
      <c r="V104" s="51">
        <v>1.02</v>
      </c>
      <c r="W104" s="51">
        <v>1.03</v>
      </c>
      <c r="X104" s="51">
        <v>1.05</v>
      </c>
      <c r="Y104" s="51">
        <v>0.97</v>
      </c>
      <c r="Z104" s="51">
        <v>1.02</v>
      </c>
      <c r="AA104" s="51">
        <v>0.99</v>
      </c>
      <c r="AE104" s="51">
        <f ca="1">RANDBETWEEN(96,105)/100</f>
        <v>0.98</v>
      </c>
      <c r="AF104" s="51">
        <f t="shared" ref="AF104:AP105" ca="1" si="83">RANDBETWEEN(96,105)/100</f>
        <v>1</v>
      </c>
      <c r="AG104" s="51">
        <f t="shared" ca="1" si="83"/>
        <v>0.97</v>
      </c>
      <c r="AH104" s="51">
        <f t="shared" ca="1" si="83"/>
        <v>1.03</v>
      </c>
      <c r="AI104" s="51">
        <f t="shared" ca="1" si="83"/>
        <v>0.99</v>
      </c>
      <c r="AJ104" s="51">
        <f t="shared" ca="1" si="83"/>
        <v>0.96</v>
      </c>
      <c r="AK104" s="51">
        <f t="shared" ca="1" si="83"/>
        <v>0.99</v>
      </c>
      <c r="AL104" s="51">
        <f t="shared" ca="1" si="83"/>
        <v>0.96</v>
      </c>
      <c r="AM104" s="51">
        <f t="shared" ca="1" si="83"/>
        <v>1.02</v>
      </c>
      <c r="AN104" s="51">
        <f t="shared" ca="1" si="83"/>
        <v>0.98</v>
      </c>
      <c r="AO104" s="51">
        <f t="shared" ca="1" si="83"/>
        <v>1.02</v>
      </c>
      <c r="AP104" s="51">
        <f t="shared" ca="1" si="83"/>
        <v>1</v>
      </c>
      <c r="AR104" s="54">
        <v>-1150324</v>
      </c>
      <c r="AS104" s="54">
        <v>-1150324</v>
      </c>
      <c r="AT104" s="54">
        <v>-1150324</v>
      </c>
      <c r="AU104" s="54">
        <v>-1150324</v>
      </c>
      <c r="AV104" s="54">
        <v>-1150324</v>
      </c>
      <c r="AW104" s="54">
        <v>-1150324</v>
      </c>
      <c r="AX104" s="54">
        <v>-1150324</v>
      </c>
      <c r="AY104" s="54">
        <v>-1150324</v>
      </c>
      <c r="AZ104" s="54">
        <v>-1150324</v>
      </c>
      <c r="BA104" s="54">
        <v>-1150324</v>
      </c>
      <c r="BB104" s="54">
        <v>-1150324</v>
      </c>
      <c r="BC104" s="55">
        <v>-1150324</v>
      </c>
    </row>
    <row r="105" spans="1:55" x14ac:dyDescent="0.35">
      <c r="A105" s="7" t="s">
        <v>104</v>
      </c>
      <c r="B105" s="8">
        <v>1</v>
      </c>
      <c r="C105" s="12">
        <v>320627.84000000003</v>
      </c>
      <c r="D105" s="12">
        <v>302130.08</v>
      </c>
      <c r="E105" s="12">
        <v>308296</v>
      </c>
      <c r="F105" s="12">
        <v>305213.03999999998</v>
      </c>
      <c r="G105" s="12">
        <v>295964.15999999997</v>
      </c>
      <c r="H105" s="12">
        <v>323710.8</v>
      </c>
      <c r="I105" s="12">
        <v>308296</v>
      </c>
      <c r="J105" s="12">
        <v>305213.03999999998</v>
      </c>
      <c r="K105" s="12">
        <v>299047.12</v>
      </c>
      <c r="L105" s="12">
        <v>305213.03999999998</v>
      </c>
      <c r="M105" s="12">
        <v>299047.12</v>
      </c>
      <c r="N105" s="12">
        <v>299047.12</v>
      </c>
      <c r="P105" s="51">
        <v>1.04</v>
      </c>
      <c r="Q105" s="51">
        <v>0.98</v>
      </c>
      <c r="R105" s="51">
        <v>1</v>
      </c>
      <c r="S105" s="51">
        <v>0.99</v>
      </c>
      <c r="T105" s="51">
        <v>0.96</v>
      </c>
      <c r="U105" s="51">
        <v>1.05</v>
      </c>
      <c r="V105" s="51">
        <v>1</v>
      </c>
      <c r="W105" s="51">
        <v>0.99</v>
      </c>
      <c r="X105" s="51">
        <v>0.97</v>
      </c>
      <c r="Y105" s="51">
        <v>0.99</v>
      </c>
      <c r="Z105" s="51">
        <v>0.97</v>
      </c>
      <c r="AA105" s="51">
        <v>0.97</v>
      </c>
      <c r="AE105" s="51">
        <f ca="1">RANDBETWEEN(96,105)/100</f>
        <v>0.97</v>
      </c>
      <c r="AF105" s="51">
        <f t="shared" ca="1" si="83"/>
        <v>0.98</v>
      </c>
      <c r="AG105" s="51">
        <f t="shared" ca="1" si="83"/>
        <v>0.99</v>
      </c>
      <c r="AH105" s="51">
        <f t="shared" ca="1" si="83"/>
        <v>1.04</v>
      </c>
      <c r="AI105" s="51">
        <f t="shared" ca="1" si="83"/>
        <v>0.96</v>
      </c>
      <c r="AJ105" s="51">
        <f t="shared" ca="1" si="83"/>
        <v>1.03</v>
      </c>
      <c r="AK105" s="51">
        <f t="shared" ca="1" si="83"/>
        <v>1.03</v>
      </c>
      <c r="AL105" s="51">
        <f t="shared" ca="1" si="83"/>
        <v>1.03</v>
      </c>
      <c r="AM105" s="51">
        <f t="shared" ca="1" si="83"/>
        <v>1.02</v>
      </c>
      <c r="AN105" s="51">
        <f t="shared" ca="1" si="83"/>
        <v>0.99</v>
      </c>
      <c r="AO105" s="51">
        <f t="shared" ca="1" si="83"/>
        <v>1.01</v>
      </c>
      <c r="AP105" s="51">
        <f t="shared" ca="1" si="83"/>
        <v>1.01</v>
      </c>
      <c r="AR105" s="56">
        <v>308296</v>
      </c>
      <c r="AS105" s="56">
        <v>308296</v>
      </c>
      <c r="AT105" s="56">
        <v>308296</v>
      </c>
      <c r="AU105" s="56">
        <v>308296</v>
      </c>
      <c r="AV105" s="56">
        <v>308296</v>
      </c>
      <c r="AW105" s="56">
        <v>308296</v>
      </c>
      <c r="AX105" s="56">
        <v>308296</v>
      </c>
      <c r="AY105" s="56">
        <v>308296</v>
      </c>
      <c r="AZ105" s="56">
        <v>308296</v>
      </c>
      <c r="BA105" s="56">
        <v>308296</v>
      </c>
      <c r="BB105" s="56">
        <v>308296</v>
      </c>
      <c r="BC105" s="57">
        <v>308296</v>
      </c>
    </row>
    <row r="106" spans="1:55" x14ac:dyDescent="0.35">
      <c r="A106" s="7" t="s">
        <v>105</v>
      </c>
      <c r="B106" s="8">
        <v>1</v>
      </c>
      <c r="C106" s="12">
        <v>-4530377.8600000003</v>
      </c>
      <c r="D106" s="12">
        <v>-4191658.02</v>
      </c>
      <c r="E106" s="12">
        <v>-4657397.8000000007</v>
      </c>
      <c r="F106" s="12">
        <v>-4403357.92</v>
      </c>
      <c r="G106" s="12">
        <v>-4191658.02</v>
      </c>
      <c r="H106" s="12">
        <v>-4403357.92</v>
      </c>
      <c r="I106" s="12">
        <v>-3937618.14</v>
      </c>
      <c r="J106" s="12">
        <v>-4276337.9800000004</v>
      </c>
      <c r="K106" s="12">
        <v>-4488037.88</v>
      </c>
      <c r="L106" s="12">
        <v>-4276337.9800000004</v>
      </c>
      <c r="M106" s="12">
        <v>-4064638.08</v>
      </c>
      <c r="N106" s="12">
        <v>-4276337.9800000004</v>
      </c>
      <c r="P106" s="48">
        <v>1.07</v>
      </c>
      <c r="Q106" s="48">
        <v>0.99</v>
      </c>
      <c r="R106" s="48">
        <v>1.1000000000000001</v>
      </c>
      <c r="S106" s="48">
        <v>1.04</v>
      </c>
      <c r="T106" s="48">
        <v>0.99</v>
      </c>
      <c r="U106" s="48">
        <v>1.04</v>
      </c>
      <c r="V106" s="48">
        <v>0.93</v>
      </c>
      <c r="W106" s="48">
        <v>1.01</v>
      </c>
      <c r="X106" s="48">
        <v>1.06</v>
      </c>
      <c r="Y106" s="48">
        <v>1.01</v>
      </c>
      <c r="Z106" s="48">
        <v>0.96</v>
      </c>
      <c r="AA106" s="48">
        <v>1.01</v>
      </c>
      <c r="AE106" s="48">
        <f t="shared" ca="1" si="69"/>
        <v>1.03</v>
      </c>
      <c r="AF106" s="48">
        <f t="shared" ref="AF106:AP107" ca="1" si="84">RANDBETWEEN(93,110)/100</f>
        <v>1.02</v>
      </c>
      <c r="AG106" s="48">
        <f t="shared" ca="1" si="84"/>
        <v>0.96</v>
      </c>
      <c r="AH106" s="48">
        <f t="shared" ca="1" si="84"/>
        <v>1.05</v>
      </c>
      <c r="AI106" s="48">
        <f t="shared" ca="1" si="84"/>
        <v>1.05</v>
      </c>
      <c r="AJ106" s="48">
        <f t="shared" ca="1" si="84"/>
        <v>1.03</v>
      </c>
      <c r="AK106" s="48">
        <f t="shared" ca="1" si="84"/>
        <v>1.1000000000000001</v>
      </c>
      <c r="AL106" s="48">
        <f t="shared" ca="1" si="84"/>
        <v>0.97</v>
      </c>
      <c r="AM106" s="48">
        <f t="shared" ca="1" si="84"/>
        <v>0.94</v>
      </c>
      <c r="AN106" s="48">
        <f t="shared" ca="1" si="84"/>
        <v>0.98</v>
      </c>
      <c r="AO106" s="48">
        <f t="shared" ca="1" si="84"/>
        <v>0.97</v>
      </c>
      <c r="AP106" s="48">
        <f t="shared" ca="1" si="84"/>
        <v>0.99</v>
      </c>
      <c r="AR106" s="54">
        <v>-4233998</v>
      </c>
      <c r="AS106" s="54">
        <v>-4233998</v>
      </c>
      <c r="AT106" s="54">
        <v>-4233998</v>
      </c>
      <c r="AU106" s="54">
        <v>-4233998</v>
      </c>
      <c r="AV106" s="54">
        <v>-4233998</v>
      </c>
      <c r="AW106" s="54">
        <v>-4233998</v>
      </c>
      <c r="AX106" s="54">
        <v>-4233998</v>
      </c>
      <c r="AY106" s="54">
        <v>-4233998</v>
      </c>
      <c r="AZ106" s="54">
        <v>-4233998</v>
      </c>
      <c r="BA106" s="54">
        <v>-4233998</v>
      </c>
      <c r="BB106" s="54">
        <v>-4233998</v>
      </c>
      <c r="BC106" s="55">
        <v>-4233998</v>
      </c>
    </row>
    <row r="107" spans="1:55" x14ac:dyDescent="0.35">
      <c r="A107" s="7" t="s">
        <v>106</v>
      </c>
      <c r="B107" s="8">
        <v>1</v>
      </c>
      <c r="C107" s="12">
        <v>-4020275.6</v>
      </c>
      <c r="D107" s="12">
        <v>-4065528.1300000004</v>
      </c>
      <c r="E107" s="12">
        <v>-3905175.75</v>
      </c>
      <c r="F107" s="12">
        <v>-3807044.8000000003</v>
      </c>
      <c r="G107" s="12">
        <v>-3801411.47</v>
      </c>
      <c r="H107" s="12">
        <v>-3557502.58</v>
      </c>
      <c r="I107" s="12">
        <v>-3626593.3600000003</v>
      </c>
      <c r="J107" s="12">
        <v>-3368659.65</v>
      </c>
      <c r="K107" s="12">
        <v>-3809102.6300000004</v>
      </c>
      <c r="L107" s="12">
        <v>-3795105.6</v>
      </c>
      <c r="M107" s="12">
        <v>-3409829.3</v>
      </c>
      <c r="N107" s="12">
        <v>-3440243.7600000002</v>
      </c>
      <c r="P107" s="48">
        <v>1.1000000000000001</v>
      </c>
      <c r="Q107" s="48">
        <v>1.07</v>
      </c>
      <c r="R107" s="48">
        <v>1.05</v>
      </c>
      <c r="S107" s="48">
        <v>1.03</v>
      </c>
      <c r="T107" s="48">
        <v>1.07</v>
      </c>
      <c r="U107" s="48">
        <v>1.03</v>
      </c>
      <c r="V107" s="48">
        <v>1.04</v>
      </c>
      <c r="W107" s="48">
        <v>0.97</v>
      </c>
      <c r="X107" s="48">
        <v>1.07</v>
      </c>
      <c r="Y107" s="48">
        <v>1.04</v>
      </c>
      <c r="Z107" s="48">
        <v>0.95</v>
      </c>
      <c r="AA107" s="48">
        <v>1.02</v>
      </c>
      <c r="AE107" s="48">
        <f t="shared" ca="1" si="69"/>
        <v>1.05</v>
      </c>
      <c r="AF107" s="48">
        <f t="shared" ca="1" si="84"/>
        <v>0.94</v>
      </c>
      <c r="AG107" s="48">
        <f t="shared" ca="1" si="84"/>
        <v>1.01</v>
      </c>
      <c r="AH107" s="48">
        <f t="shared" ca="1" si="84"/>
        <v>1.06</v>
      </c>
      <c r="AI107" s="48">
        <f t="shared" ca="1" si="84"/>
        <v>0.98</v>
      </c>
      <c r="AJ107" s="48">
        <f t="shared" ca="1" si="84"/>
        <v>1.07</v>
      </c>
      <c r="AK107" s="48">
        <f t="shared" ca="1" si="84"/>
        <v>0.97</v>
      </c>
      <c r="AL107" s="48">
        <f t="shared" ca="1" si="84"/>
        <v>1</v>
      </c>
      <c r="AM107" s="48">
        <f t="shared" ca="1" si="84"/>
        <v>0.93</v>
      </c>
      <c r="AN107" s="48">
        <f t="shared" ca="1" si="84"/>
        <v>1.02</v>
      </c>
      <c r="AO107" s="48">
        <f t="shared" ca="1" si="84"/>
        <v>1.1000000000000001</v>
      </c>
      <c r="AP107" s="48">
        <f t="shared" ca="1" si="84"/>
        <v>1.0900000000000001</v>
      </c>
      <c r="AR107" s="56">
        <v>-3654796</v>
      </c>
      <c r="AS107" s="56">
        <v>-3799559</v>
      </c>
      <c r="AT107" s="56">
        <v>-3719215</v>
      </c>
      <c r="AU107" s="56">
        <v>-3696160</v>
      </c>
      <c r="AV107" s="56">
        <v>-3552721</v>
      </c>
      <c r="AW107" s="56">
        <v>-3453886</v>
      </c>
      <c r="AX107" s="56">
        <v>-3487109</v>
      </c>
      <c r="AY107" s="56">
        <v>-3472845</v>
      </c>
      <c r="AZ107" s="56">
        <v>-3559909</v>
      </c>
      <c r="BA107" s="56">
        <v>-3649140</v>
      </c>
      <c r="BB107" s="56">
        <v>-3589294</v>
      </c>
      <c r="BC107" s="57">
        <v>-3372788</v>
      </c>
    </row>
    <row r="108" spans="1:55" x14ac:dyDescent="0.35">
      <c r="A108" s="7" t="s">
        <v>107</v>
      </c>
      <c r="B108" s="8">
        <v>1</v>
      </c>
      <c r="C108" s="12">
        <v>208125.12000000002</v>
      </c>
      <c r="D108" s="12">
        <v>189367.28</v>
      </c>
      <c r="E108" s="12">
        <v>194710.23</v>
      </c>
      <c r="F108" s="12">
        <v>229435.19999999998</v>
      </c>
      <c r="G108" s="12">
        <v>188157.06</v>
      </c>
      <c r="H108" s="12">
        <v>217993.19999999998</v>
      </c>
      <c r="I108" s="12">
        <v>179599.64</v>
      </c>
      <c r="J108" s="12">
        <v>175580.16</v>
      </c>
      <c r="K108" s="12">
        <v>159935.16</v>
      </c>
      <c r="L108" s="12">
        <v>222931.5</v>
      </c>
      <c r="M108" s="12">
        <v>214913.76</v>
      </c>
      <c r="N108" s="12">
        <v>168521.99000000002</v>
      </c>
      <c r="P108" s="47">
        <v>1.1200000000000001</v>
      </c>
      <c r="Q108" s="47">
        <v>0.97</v>
      </c>
      <c r="R108" s="47">
        <v>0.99</v>
      </c>
      <c r="S108" s="47">
        <v>1.2</v>
      </c>
      <c r="T108" s="47">
        <v>0.98</v>
      </c>
      <c r="U108" s="47">
        <v>1.18</v>
      </c>
      <c r="V108" s="47">
        <v>0.92</v>
      </c>
      <c r="W108" s="47">
        <v>0.92</v>
      </c>
      <c r="X108" s="47">
        <v>0.84</v>
      </c>
      <c r="Y108" s="47">
        <v>1.18</v>
      </c>
      <c r="Z108" s="47">
        <v>1.1100000000000001</v>
      </c>
      <c r="AA108" s="47">
        <v>0.91</v>
      </c>
      <c r="AE108" s="47">
        <f ca="1">RANDBETWEEN(80,120)/100</f>
        <v>1.17</v>
      </c>
      <c r="AF108" s="47">
        <f t="shared" ref="AF108:AP109" ca="1" si="85">RANDBETWEEN(84,122)/100</f>
        <v>0.93</v>
      </c>
      <c r="AG108" s="47">
        <f t="shared" ca="1" si="85"/>
        <v>0.96</v>
      </c>
      <c r="AH108" s="47">
        <f t="shared" ca="1" si="85"/>
        <v>0.97</v>
      </c>
      <c r="AI108" s="47">
        <f t="shared" ca="1" si="85"/>
        <v>0.87</v>
      </c>
      <c r="AJ108" s="47">
        <f t="shared" ca="1" si="85"/>
        <v>1.21</v>
      </c>
      <c r="AK108" s="47">
        <f t="shared" ca="1" si="85"/>
        <v>0.94</v>
      </c>
      <c r="AL108" s="47">
        <f t="shared" ca="1" si="85"/>
        <v>1.21</v>
      </c>
      <c r="AM108" s="47">
        <f t="shared" ca="1" si="85"/>
        <v>0.89</v>
      </c>
      <c r="AN108" s="47">
        <f t="shared" ca="1" si="85"/>
        <v>1.1200000000000001</v>
      </c>
      <c r="AO108" s="47">
        <f t="shared" ca="1" si="85"/>
        <v>0.97</v>
      </c>
      <c r="AP108" s="47">
        <f t="shared" ca="1" si="85"/>
        <v>0.89</v>
      </c>
      <c r="AR108" s="54">
        <v>185826</v>
      </c>
      <c r="AS108" s="54">
        <v>195224</v>
      </c>
      <c r="AT108" s="54">
        <v>196677</v>
      </c>
      <c r="AU108" s="54">
        <v>191196</v>
      </c>
      <c r="AV108" s="54">
        <v>191997</v>
      </c>
      <c r="AW108" s="54">
        <v>184740</v>
      </c>
      <c r="AX108" s="54">
        <v>195217</v>
      </c>
      <c r="AY108" s="54">
        <v>190848</v>
      </c>
      <c r="AZ108" s="54">
        <v>190399</v>
      </c>
      <c r="BA108" s="54">
        <v>188925</v>
      </c>
      <c r="BB108" s="54">
        <v>193616</v>
      </c>
      <c r="BC108" s="55">
        <v>185189</v>
      </c>
    </row>
    <row r="109" spans="1:55" x14ac:dyDescent="0.35">
      <c r="A109" s="7" t="s">
        <v>108</v>
      </c>
      <c r="B109" s="8">
        <v>1</v>
      </c>
      <c r="C109" s="12">
        <v>-3178985.6162999999</v>
      </c>
      <c r="D109" s="12">
        <v>-3801573.2652000003</v>
      </c>
      <c r="E109" s="12">
        <v>-3812108.4287999999</v>
      </c>
      <c r="F109" s="12">
        <v>-3730663.5102000004</v>
      </c>
      <c r="G109" s="12">
        <v>-3931236.8171999999</v>
      </c>
      <c r="H109" s="12">
        <v>-3630984.6546</v>
      </c>
      <c r="I109" s="12">
        <v>-3365984.7702000001</v>
      </c>
      <c r="J109" s="12">
        <v>-3945418.7682000007</v>
      </c>
      <c r="K109" s="12">
        <v>-3489975.5418000002</v>
      </c>
      <c r="L109" s="12">
        <v>-3931236.8171999999</v>
      </c>
      <c r="M109" s="12">
        <v>-3964868.301</v>
      </c>
      <c r="N109" s="12">
        <v>-3702583.2472200003</v>
      </c>
      <c r="P109" s="47">
        <v>0.85</v>
      </c>
      <c r="Q109" s="47">
        <v>1</v>
      </c>
      <c r="R109" s="47">
        <v>0.98</v>
      </c>
      <c r="S109" s="47">
        <v>0.93</v>
      </c>
      <c r="T109" s="47">
        <v>0.98</v>
      </c>
      <c r="U109" s="47">
        <v>0.87</v>
      </c>
      <c r="V109" s="47">
        <v>0.9</v>
      </c>
      <c r="W109" s="47">
        <v>0.91</v>
      </c>
      <c r="X109" s="47">
        <v>0.87</v>
      </c>
      <c r="Y109" s="47">
        <v>0.98</v>
      </c>
      <c r="Z109" s="47">
        <v>0.95</v>
      </c>
      <c r="AA109" s="47">
        <v>0.99</v>
      </c>
      <c r="AE109" s="47">
        <f ca="1">RANDBETWEEN(80,120)/100</f>
        <v>1.07</v>
      </c>
      <c r="AF109" s="47">
        <f t="shared" ca="1" si="85"/>
        <v>1.1000000000000001</v>
      </c>
      <c r="AG109" s="47">
        <f t="shared" ca="1" si="85"/>
        <v>1.22</v>
      </c>
      <c r="AH109" s="47">
        <f t="shared" ca="1" si="85"/>
        <v>0.9</v>
      </c>
      <c r="AI109" s="47">
        <f t="shared" ca="1" si="85"/>
        <v>1.1399999999999999</v>
      </c>
      <c r="AJ109" s="47">
        <f t="shared" ca="1" si="85"/>
        <v>0.9</v>
      </c>
      <c r="AK109" s="47">
        <f t="shared" ca="1" si="85"/>
        <v>1.07</v>
      </c>
      <c r="AL109" s="47">
        <f t="shared" ca="1" si="85"/>
        <v>1.21</v>
      </c>
      <c r="AM109" s="47">
        <f t="shared" ca="1" si="85"/>
        <v>1.22</v>
      </c>
      <c r="AN109" s="47">
        <f t="shared" ca="1" si="85"/>
        <v>0.86</v>
      </c>
      <c r="AO109" s="47">
        <f t="shared" ca="1" si="85"/>
        <v>1.07</v>
      </c>
      <c r="AP109" s="47">
        <f t="shared" ca="1" si="85"/>
        <v>0.98</v>
      </c>
      <c r="AR109" s="56">
        <v>-3739983.0780000002</v>
      </c>
      <c r="AS109" s="56">
        <v>-3801573.2652000003</v>
      </c>
      <c r="AT109" s="56">
        <v>-3889906.56</v>
      </c>
      <c r="AU109" s="56">
        <v>-4011466.14</v>
      </c>
      <c r="AV109" s="56">
        <v>-4011466.14</v>
      </c>
      <c r="AW109" s="56">
        <v>-4173545.58</v>
      </c>
      <c r="AX109" s="56">
        <v>-3739983.0780000002</v>
      </c>
      <c r="AY109" s="56">
        <v>-4335625.0200000005</v>
      </c>
      <c r="AZ109" s="56">
        <v>-4011466.14</v>
      </c>
      <c r="BA109" s="56">
        <v>-4011466.14</v>
      </c>
      <c r="BB109" s="56">
        <v>-4173545.58</v>
      </c>
      <c r="BC109" s="57">
        <v>-3739983.0780000002</v>
      </c>
    </row>
    <row r="110" spans="1:55" x14ac:dyDescent="0.35">
      <c r="A110" s="7" t="s">
        <v>119</v>
      </c>
      <c r="B110" s="8">
        <v>1</v>
      </c>
      <c r="C110" s="12">
        <v>-254466.09734000001</v>
      </c>
      <c r="D110" s="12">
        <v>-277132.13031000004</v>
      </c>
      <c r="E110" s="12">
        <v>-278170.20480000001</v>
      </c>
      <c r="F110" s="12">
        <v>-286863.02369999996</v>
      </c>
      <c r="G110" s="12">
        <v>-292433.17949999997</v>
      </c>
      <c r="H110" s="12">
        <v>-269477.38589999999</v>
      </c>
      <c r="I110" s="12">
        <v>-272642.24715000001</v>
      </c>
      <c r="J110" s="12">
        <v>-307033.73940000002</v>
      </c>
      <c r="K110" s="12">
        <v>-267367.47839999996</v>
      </c>
      <c r="L110" s="12">
        <v>-292433.17949999997</v>
      </c>
      <c r="M110" s="12">
        <v>-301351.0552</v>
      </c>
      <c r="N110" s="12">
        <v>-280432.02564000007</v>
      </c>
      <c r="P110" s="48">
        <v>0.98</v>
      </c>
      <c r="Q110" s="48">
        <v>1.05</v>
      </c>
      <c r="R110" s="48">
        <v>1.03</v>
      </c>
      <c r="S110" s="48">
        <v>1.03</v>
      </c>
      <c r="T110" s="48">
        <v>1.05</v>
      </c>
      <c r="U110" s="48">
        <v>0.93</v>
      </c>
      <c r="V110" s="48">
        <v>1.05</v>
      </c>
      <c r="W110" s="48">
        <v>1.02</v>
      </c>
      <c r="X110" s="48">
        <v>0.96</v>
      </c>
      <c r="Y110" s="48">
        <v>1.05</v>
      </c>
      <c r="Z110" s="48">
        <v>1.04</v>
      </c>
      <c r="AA110" s="48">
        <v>1.08</v>
      </c>
      <c r="AE110" s="48">
        <f t="shared" ca="1" si="69"/>
        <v>0.9</v>
      </c>
      <c r="AF110" s="48">
        <f t="shared" ref="AF110:AP111" ca="1" si="86">RANDBETWEEN(93,110)/100</f>
        <v>1.07</v>
      </c>
      <c r="AG110" s="48">
        <f t="shared" ca="1" si="86"/>
        <v>1.07</v>
      </c>
      <c r="AH110" s="48">
        <f t="shared" ca="1" si="86"/>
        <v>1.0900000000000001</v>
      </c>
      <c r="AI110" s="48">
        <f t="shared" ca="1" si="86"/>
        <v>1.03</v>
      </c>
      <c r="AJ110" s="48">
        <f t="shared" ca="1" si="86"/>
        <v>1.0900000000000001</v>
      </c>
      <c r="AK110" s="48">
        <f t="shared" ca="1" si="86"/>
        <v>1</v>
      </c>
      <c r="AL110" s="48">
        <f t="shared" ca="1" si="86"/>
        <v>0.98</v>
      </c>
      <c r="AM110" s="48">
        <f t="shared" ca="1" si="86"/>
        <v>1.05</v>
      </c>
      <c r="AN110" s="48">
        <f t="shared" ca="1" si="86"/>
        <v>1.02</v>
      </c>
      <c r="AO110" s="48">
        <f t="shared" ca="1" si="86"/>
        <v>0.94</v>
      </c>
      <c r="AP110" s="48">
        <f t="shared" ca="1" si="86"/>
        <v>0.98</v>
      </c>
      <c r="AR110" s="54">
        <v>-259659.28300000002</v>
      </c>
      <c r="AS110" s="54">
        <v>-263935.36220000003</v>
      </c>
      <c r="AT110" s="54">
        <v>-270068.15999999997</v>
      </c>
      <c r="AU110" s="54">
        <v>-278507.78999999998</v>
      </c>
      <c r="AV110" s="54">
        <v>-278507.78999999998</v>
      </c>
      <c r="AW110" s="54">
        <v>-289760.63</v>
      </c>
      <c r="AX110" s="54">
        <v>-259659.28300000002</v>
      </c>
      <c r="AY110" s="54">
        <v>-301013.47000000003</v>
      </c>
      <c r="AZ110" s="54">
        <v>-278507.78999999998</v>
      </c>
      <c r="BA110" s="54">
        <v>-278507.78999999998</v>
      </c>
      <c r="BB110" s="54">
        <v>-289760.63</v>
      </c>
      <c r="BC110" s="55">
        <v>-259659.28300000002</v>
      </c>
    </row>
    <row r="111" spans="1:55" x14ac:dyDescent="0.35">
      <c r="A111" s="7" t="s">
        <v>109</v>
      </c>
      <c r="B111" s="8">
        <v>1</v>
      </c>
      <c r="C111" s="12">
        <v>-15555906.815468173</v>
      </c>
      <c r="D111" s="12">
        <v>-15370857.719712256</v>
      </c>
      <c r="E111" s="12">
        <v>-15948429.343119625</v>
      </c>
      <c r="F111" s="12">
        <v>-13870662.006268337</v>
      </c>
      <c r="G111" s="12">
        <v>-14754547.808582671</v>
      </c>
      <c r="H111" s="12">
        <v>-15347651.413561342</v>
      </c>
      <c r="I111" s="12">
        <v>-14165882.254717119</v>
      </c>
      <c r="J111" s="12">
        <v>-13820068.070263732</v>
      </c>
      <c r="K111" s="12">
        <v>-16182853.901631404</v>
      </c>
      <c r="L111" s="12">
        <v>-14418922.82635358</v>
      </c>
      <c r="M111" s="12">
        <v>-14401445.34413982</v>
      </c>
      <c r="N111" s="12">
        <v>-14954100.809221188</v>
      </c>
      <c r="P111" s="48">
        <v>0.94</v>
      </c>
      <c r="Q111" s="48">
        <v>0.99</v>
      </c>
      <c r="R111" s="48">
        <v>1.07</v>
      </c>
      <c r="S111" s="48">
        <v>0.94</v>
      </c>
      <c r="T111" s="48">
        <v>1.01</v>
      </c>
      <c r="U111" s="48">
        <v>1.02</v>
      </c>
      <c r="V111" s="48">
        <v>1.02</v>
      </c>
      <c r="W111" s="48">
        <v>0.93</v>
      </c>
      <c r="X111" s="48">
        <v>1.1000000000000001</v>
      </c>
      <c r="Y111" s="48">
        <v>0.99</v>
      </c>
      <c r="Z111" s="48">
        <v>0.96</v>
      </c>
      <c r="AA111" s="48">
        <v>1.08</v>
      </c>
      <c r="AE111" s="48">
        <f t="shared" ca="1" si="69"/>
        <v>0.91</v>
      </c>
      <c r="AF111" s="48">
        <f t="shared" ca="1" si="86"/>
        <v>1.05</v>
      </c>
      <c r="AG111" s="48">
        <f t="shared" ca="1" si="86"/>
        <v>0.97</v>
      </c>
      <c r="AH111" s="48">
        <f t="shared" ca="1" si="86"/>
        <v>1.08</v>
      </c>
      <c r="AI111" s="48">
        <f t="shared" ca="1" si="86"/>
        <v>1.08</v>
      </c>
      <c r="AJ111" s="48">
        <f t="shared" ca="1" si="86"/>
        <v>0.96</v>
      </c>
      <c r="AK111" s="48">
        <f t="shared" ca="1" si="86"/>
        <v>1.02</v>
      </c>
      <c r="AL111" s="48">
        <f t="shared" ca="1" si="86"/>
        <v>1.08</v>
      </c>
      <c r="AM111" s="48">
        <f t="shared" ca="1" si="86"/>
        <v>0.98</v>
      </c>
      <c r="AN111" s="48">
        <f t="shared" ca="1" si="86"/>
        <v>1.04</v>
      </c>
      <c r="AO111" s="48">
        <f t="shared" ca="1" si="86"/>
        <v>1.02</v>
      </c>
      <c r="AP111" s="48">
        <f t="shared" ca="1" si="86"/>
        <v>0.96</v>
      </c>
      <c r="AR111" s="56">
        <v>-16548837.0377321</v>
      </c>
      <c r="AS111" s="56">
        <v>-15526118.908800257</v>
      </c>
      <c r="AT111" s="56">
        <v>-14905074.152448246</v>
      </c>
      <c r="AU111" s="56">
        <v>-14756023.410923764</v>
      </c>
      <c r="AV111" s="56">
        <v>-14608463.176814526</v>
      </c>
      <c r="AW111" s="56">
        <v>-15046717.072118962</v>
      </c>
      <c r="AX111" s="56">
        <v>-13888119.857565803</v>
      </c>
      <c r="AY111" s="56">
        <v>-14860288.247595411</v>
      </c>
      <c r="AZ111" s="56">
        <v>-14711685.365119457</v>
      </c>
      <c r="BA111" s="56">
        <v>-14564568.511468263</v>
      </c>
      <c r="BB111" s="56">
        <v>-15001505.566812312</v>
      </c>
      <c r="BC111" s="57">
        <v>-13846389.638167765</v>
      </c>
    </row>
    <row r="112" spans="1:55" x14ac:dyDescent="0.35">
      <c r="A112" s="7" t="s">
        <v>110</v>
      </c>
      <c r="B112" s="8">
        <v>1</v>
      </c>
      <c r="C112" s="12">
        <v>5889659.6000000006</v>
      </c>
      <c r="D112" s="12">
        <v>5836117.2400000002</v>
      </c>
      <c r="E112" s="12">
        <v>5621947.7999999998</v>
      </c>
      <c r="F112" s="12">
        <v>5247151.28</v>
      </c>
      <c r="G112" s="12">
        <v>5407778.3600000003</v>
      </c>
      <c r="H112" s="12">
        <v>5086524.2</v>
      </c>
      <c r="I112" s="12">
        <v>4979439.4800000004</v>
      </c>
      <c r="J112" s="12">
        <v>5889659.6000000006</v>
      </c>
      <c r="K112" s="12">
        <v>5943201.9600000009</v>
      </c>
      <c r="L112" s="12">
        <v>4497558.24</v>
      </c>
      <c r="M112" s="12">
        <v>5354236</v>
      </c>
      <c r="N112" s="12">
        <v>5354236</v>
      </c>
      <c r="P112" s="47">
        <v>1.1000000000000001</v>
      </c>
      <c r="Q112" s="47">
        <v>1.0900000000000001</v>
      </c>
      <c r="R112" s="47">
        <v>1.05</v>
      </c>
      <c r="S112" s="47">
        <v>0.98</v>
      </c>
      <c r="T112" s="47">
        <v>1.01</v>
      </c>
      <c r="U112" s="47">
        <v>0.95</v>
      </c>
      <c r="V112" s="47">
        <v>0.93</v>
      </c>
      <c r="W112" s="47">
        <v>1.1000000000000001</v>
      </c>
      <c r="X112" s="47">
        <v>1.1100000000000001</v>
      </c>
      <c r="Y112" s="47">
        <v>0.84</v>
      </c>
      <c r="Z112" s="47">
        <v>1</v>
      </c>
      <c r="AA112" s="47">
        <v>1</v>
      </c>
      <c r="AE112" s="47">
        <f ca="1">RANDBETWEEN(80,120)/100</f>
        <v>1.08</v>
      </c>
      <c r="AF112" s="47">
        <f t="shared" ref="AF112:AP112" ca="1" si="87">RANDBETWEEN(84,122)/100</f>
        <v>0.92</v>
      </c>
      <c r="AG112" s="47">
        <f t="shared" ca="1" si="87"/>
        <v>1.07</v>
      </c>
      <c r="AH112" s="47">
        <f t="shared" ca="1" si="87"/>
        <v>0.85</v>
      </c>
      <c r="AI112" s="47">
        <f t="shared" ca="1" si="87"/>
        <v>1.17</v>
      </c>
      <c r="AJ112" s="47">
        <f t="shared" ca="1" si="87"/>
        <v>1.06</v>
      </c>
      <c r="AK112" s="47">
        <f t="shared" ca="1" si="87"/>
        <v>1.2</v>
      </c>
      <c r="AL112" s="47">
        <f t="shared" ca="1" si="87"/>
        <v>0.98</v>
      </c>
      <c r="AM112" s="47">
        <f t="shared" ca="1" si="87"/>
        <v>1.06</v>
      </c>
      <c r="AN112" s="47">
        <f t="shared" ca="1" si="87"/>
        <v>1.1399999999999999</v>
      </c>
      <c r="AO112" s="47">
        <f t="shared" ca="1" si="87"/>
        <v>1.02</v>
      </c>
      <c r="AP112" s="47">
        <f t="shared" ca="1" si="87"/>
        <v>1.1200000000000001</v>
      </c>
      <c r="AR112" s="54">
        <v>5354236</v>
      </c>
      <c r="AS112" s="54">
        <v>5354236</v>
      </c>
      <c r="AT112" s="54">
        <v>5354236</v>
      </c>
      <c r="AU112" s="54">
        <v>5354236</v>
      </c>
      <c r="AV112" s="54">
        <v>5354236</v>
      </c>
      <c r="AW112" s="54">
        <v>5354236</v>
      </c>
      <c r="AX112" s="54">
        <v>5354236</v>
      </c>
      <c r="AY112" s="54">
        <v>5354236</v>
      </c>
      <c r="AZ112" s="54">
        <v>5354236</v>
      </c>
      <c r="BA112" s="54">
        <v>5354236</v>
      </c>
      <c r="BB112" s="54">
        <v>5354236</v>
      </c>
      <c r="BC112" s="55">
        <v>5354236</v>
      </c>
    </row>
    <row r="113" spans="1:55" x14ac:dyDescent="0.35">
      <c r="A113" s="7" t="s">
        <v>111</v>
      </c>
      <c r="B113" s="8">
        <v>1</v>
      </c>
      <c r="C113" s="12">
        <v>7657650</v>
      </c>
      <c r="D113" s="12">
        <v>7657650</v>
      </c>
      <c r="E113" s="12">
        <v>7215862.5</v>
      </c>
      <c r="F113" s="12">
        <v>7289493.75</v>
      </c>
      <c r="G113" s="12">
        <v>7142231.25</v>
      </c>
      <c r="H113" s="12">
        <v>7142231.25</v>
      </c>
      <c r="I113" s="12">
        <v>7289493.75</v>
      </c>
      <c r="J113" s="12">
        <v>7289493.75</v>
      </c>
      <c r="K113" s="12">
        <v>7436756.25</v>
      </c>
      <c r="L113" s="12">
        <v>7068600</v>
      </c>
      <c r="M113" s="12">
        <v>7657650</v>
      </c>
      <c r="N113" s="12">
        <v>7731281.25</v>
      </c>
      <c r="P113" s="51">
        <v>1.04</v>
      </c>
      <c r="Q113" s="51">
        <v>1.04</v>
      </c>
      <c r="R113" s="51">
        <v>0.98</v>
      </c>
      <c r="S113" s="51">
        <v>0.99</v>
      </c>
      <c r="T113" s="51">
        <v>0.97</v>
      </c>
      <c r="U113" s="51">
        <v>0.97</v>
      </c>
      <c r="V113" s="51">
        <v>0.99</v>
      </c>
      <c r="W113" s="51">
        <v>0.99</v>
      </c>
      <c r="X113" s="51">
        <v>1.01</v>
      </c>
      <c r="Y113" s="51">
        <v>0.96</v>
      </c>
      <c r="Z113" s="51">
        <v>1.04</v>
      </c>
      <c r="AA113" s="51">
        <v>1.05</v>
      </c>
      <c r="AE113" s="51">
        <f ca="1">RANDBETWEEN(96,105)/100</f>
        <v>1</v>
      </c>
      <c r="AF113" s="51">
        <f t="shared" ref="AF113:AP113" ca="1" si="88">RANDBETWEEN(96,105)/100</f>
        <v>1.02</v>
      </c>
      <c r="AG113" s="51">
        <f t="shared" ca="1" si="88"/>
        <v>0.99</v>
      </c>
      <c r="AH113" s="51">
        <f t="shared" ca="1" si="88"/>
        <v>1.04</v>
      </c>
      <c r="AI113" s="51">
        <f t="shared" ca="1" si="88"/>
        <v>1</v>
      </c>
      <c r="AJ113" s="51">
        <f t="shared" ca="1" si="88"/>
        <v>0.98</v>
      </c>
      <c r="AK113" s="51">
        <f t="shared" ca="1" si="88"/>
        <v>1.05</v>
      </c>
      <c r="AL113" s="51">
        <f t="shared" ca="1" si="88"/>
        <v>1.03</v>
      </c>
      <c r="AM113" s="51">
        <f t="shared" ca="1" si="88"/>
        <v>1.01</v>
      </c>
      <c r="AN113" s="51">
        <f t="shared" ca="1" si="88"/>
        <v>0.98</v>
      </c>
      <c r="AO113" s="51">
        <f t="shared" ca="1" si="88"/>
        <v>0.97</v>
      </c>
      <c r="AP113" s="51">
        <f t="shared" ca="1" si="88"/>
        <v>1.03</v>
      </c>
      <c r="AR113" s="56">
        <v>7363125</v>
      </c>
      <c r="AS113" s="56">
        <v>7363125</v>
      </c>
      <c r="AT113" s="56">
        <v>7363125</v>
      </c>
      <c r="AU113" s="56">
        <v>7363125</v>
      </c>
      <c r="AV113" s="56">
        <v>7363125</v>
      </c>
      <c r="AW113" s="56">
        <v>7363125</v>
      </c>
      <c r="AX113" s="56">
        <v>7363125</v>
      </c>
      <c r="AY113" s="56">
        <v>7363125</v>
      </c>
      <c r="AZ113" s="56">
        <v>7363125</v>
      </c>
      <c r="BA113" s="56">
        <v>7363125</v>
      </c>
      <c r="BB113" s="56">
        <v>7363125</v>
      </c>
      <c r="BC113" s="57">
        <v>7363125</v>
      </c>
    </row>
    <row r="114" spans="1:55" x14ac:dyDescent="0.35">
      <c r="A114" s="7" t="s">
        <v>112</v>
      </c>
      <c r="B114" s="8">
        <v>1</v>
      </c>
      <c r="C114" s="12">
        <v>-3800203.8712099995</v>
      </c>
      <c r="D114" s="12">
        <v>-4071044.2544999998</v>
      </c>
      <c r="E114" s="12">
        <v>-3435443.8522300003</v>
      </c>
      <c r="F114" s="12">
        <v>-4284521.4131000005</v>
      </c>
      <c r="G114" s="12">
        <v>-3409319.9942999999</v>
      </c>
      <c r="H114" s="12">
        <v>-3403754.3254999998</v>
      </c>
      <c r="I114" s="12">
        <v>-4017717.1650000005</v>
      </c>
      <c r="J114" s="12">
        <v>-3878992.8701600004</v>
      </c>
      <c r="K114" s="12">
        <v>-4029196.3569</v>
      </c>
      <c r="L114" s="12">
        <v>-3711605.3810000001</v>
      </c>
      <c r="M114" s="12">
        <v>-4087983.7335999999</v>
      </c>
      <c r="N114" s="12">
        <v>-4017717.1650000005</v>
      </c>
      <c r="P114" s="48">
        <v>1.07</v>
      </c>
      <c r="Q114" s="48">
        <v>1.03</v>
      </c>
      <c r="R114" s="48">
        <v>1.07</v>
      </c>
      <c r="S114" s="48">
        <v>1.0900000000000001</v>
      </c>
      <c r="T114" s="48">
        <v>0.99</v>
      </c>
      <c r="U114" s="48">
        <v>0.95</v>
      </c>
      <c r="V114" s="48">
        <v>1.1000000000000001</v>
      </c>
      <c r="W114" s="48">
        <v>1.06</v>
      </c>
      <c r="X114" s="48">
        <v>1.1000000000000001</v>
      </c>
      <c r="Y114" s="48">
        <v>0.97</v>
      </c>
      <c r="Z114" s="48">
        <v>1.04</v>
      </c>
      <c r="AA114" s="48">
        <v>1.05</v>
      </c>
      <c r="AE114" s="48">
        <f t="shared" ca="1" si="69"/>
        <v>1.02</v>
      </c>
      <c r="AF114" s="48">
        <f t="shared" ref="AF114:AP114" ca="1" si="89">RANDBETWEEN(93,110)/100</f>
        <v>0.96</v>
      </c>
      <c r="AG114" s="48">
        <f t="shared" ca="1" si="89"/>
        <v>1.1000000000000001</v>
      </c>
      <c r="AH114" s="48">
        <f t="shared" ca="1" si="89"/>
        <v>1.07</v>
      </c>
      <c r="AI114" s="48">
        <f t="shared" ca="1" si="89"/>
        <v>0.95</v>
      </c>
      <c r="AJ114" s="48">
        <f t="shared" ca="1" si="89"/>
        <v>1.01</v>
      </c>
      <c r="AK114" s="48">
        <f t="shared" ca="1" si="89"/>
        <v>0.93</v>
      </c>
      <c r="AL114" s="48">
        <f t="shared" ca="1" si="89"/>
        <v>0.97</v>
      </c>
      <c r="AM114" s="48">
        <f t="shared" ca="1" si="89"/>
        <v>0.95</v>
      </c>
      <c r="AN114" s="48">
        <f t="shared" ca="1" si="89"/>
        <v>1.04</v>
      </c>
      <c r="AO114" s="48">
        <f t="shared" ca="1" si="89"/>
        <v>1.02</v>
      </c>
      <c r="AP114" s="48">
        <f t="shared" ca="1" si="89"/>
        <v>1.05</v>
      </c>
      <c r="AR114" s="54">
        <v>-3551592.4029999995</v>
      </c>
      <c r="AS114" s="54">
        <v>-3952470.15</v>
      </c>
      <c r="AT114" s="54">
        <v>-3210695.1890000002</v>
      </c>
      <c r="AU114" s="54">
        <v>-3930753.59</v>
      </c>
      <c r="AV114" s="54">
        <v>-3443757.57</v>
      </c>
      <c r="AW114" s="54">
        <v>-3582899.29</v>
      </c>
      <c r="AX114" s="54">
        <v>-3652470.1500000004</v>
      </c>
      <c r="AY114" s="54">
        <v>-3659427.236</v>
      </c>
      <c r="AZ114" s="54">
        <v>-3662905.7789999996</v>
      </c>
      <c r="BA114" s="54">
        <v>-3826397.3000000003</v>
      </c>
      <c r="BB114" s="54">
        <v>-3930753.59</v>
      </c>
      <c r="BC114" s="55">
        <v>-3826397.3000000003</v>
      </c>
    </row>
    <row r="115" spans="1:55" s="29" customFormat="1" x14ac:dyDescent="0.35">
      <c r="A115" s="7" t="s">
        <v>141</v>
      </c>
      <c r="B115" s="37">
        <v>1</v>
      </c>
      <c r="C115" s="50">
        <f>SUM(C88:C114)</f>
        <v>760994.11720008124</v>
      </c>
      <c r="D115" s="50">
        <f t="shared" ref="D115:N115" si="90">SUM(D88:D114)</f>
        <v>-3152350.4009238537</v>
      </c>
      <c r="E115" s="50">
        <f t="shared" si="90"/>
        <v>-4377448.9529718012</v>
      </c>
      <c r="F115" s="50">
        <f t="shared" si="90"/>
        <v>-1242477.9287798414</v>
      </c>
      <c r="G115" s="50">
        <f t="shared" si="90"/>
        <v>2231483.4370885924</v>
      </c>
      <c r="H115" s="50">
        <f t="shared" si="90"/>
        <v>-420354.5044941646</v>
      </c>
      <c r="I115" s="50">
        <f t="shared" si="90"/>
        <v>2685207.0094552846</v>
      </c>
      <c r="J115" s="50">
        <f t="shared" si="90"/>
        <v>3988463.7332327077</v>
      </c>
      <c r="K115" s="50">
        <f t="shared" si="90"/>
        <v>1686130.5515110316</v>
      </c>
      <c r="L115" s="50">
        <f t="shared" si="90"/>
        <v>844808.90947074257</v>
      </c>
      <c r="M115" s="50">
        <f t="shared" si="90"/>
        <v>460088.10677108914</v>
      </c>
      <c r="N115" s="50">
        <f t="shared" si="90"/>
        <v>1127560.6857745596</v>
      </c>
      <c r="AR115" s="62">
        <f>SUM(AR88:AR114)</f>
        <v>208282.52698582923</v>
      </c>
      <c r="AS115" s="62">
        <f t="shared" ref="AS115:BC115" si="91">SUM(AS88:AS114)</f>
        <v>-2288594.3262353591</v>
      </c>
      <c r="AT115" s="62">
        <f t="shared" si="91"/>
        <v>-2122927.6687973188</v>
      </c>
      <c r="AU115" s="62">
        <f t="shared" si="91"/>
        <v>-1588204.8212929256</v>
      </c>
      <c r="AV115" s="62">
        <f t="shared" si="91"/>
        <v>1862853.789856724</v>
      </c>
      <c r="AW115" s="62">
        <f t="shared" si="91"/>
        <v>-963813.56635998283</v>
      </c>
      <c r="AX115" s="62">
        <f t="shared" si="91"/>
        <v>2814689.1218094621</v>
      </c>
      <c r="AY115" s="62">
        <f t="shared" si="91"/>
        <v>1061901.8754518772</v>
      </c>
      <c r="AZ115" s="62">
        <f t="shared" si="91"/>
        <v>2895108.2057719524</v>
      </c>
      <c r="BA115" s="62">
        <f t="shared" si="91"/>
        <v>2112444.1951299361</v>
      </c>
      <c r="BB115" s="62">
        <f t="shared" si="91"/>
        <v>-488276.44142382219</v>
      </c>
      <c r="BC115" s="63">
        <f t="shared" si="91"/>
        <v>2185948.9855934889</v>
      </c>
    </row>
    <row r="116" spans="1:55" x14ac:dyDescent="0.35">
      <c r="A116" s="7" t="s">
        <v>128</v>
      </c>
      <c r="B116" s="8">
        <v>1</v>
      </c>
      <c r="C116" s="49">
        <v>10312233</v>
      </c>
      <c r="D116" s="49">
        <f t="shared" ref="D116:N116" si="92">C117</f>
        <v>11073227.11720008</v>
      </c>
      <c r="E116" s="49">
        <f t="shared" si="92"/>
        <v>7920876.7162762266</v>
      </c>
      <c r="F116" s="49">
        <f t="shared" si="92"/>
        <v>3543427.7633044254</v>
      </c>
      <c r="G116" s="49">
        <f t="shared" si="92"/>
        <v>2300949.834524584</v>
      </c>
      <c r="H116" s="49">
        <f t="shared" si="92"/>
        <v>4532433.2716131769</v>
      </c>
      <c r="I116" s="49">
        <f t="shared" si="92"/>
        <v>4112078.7671190123</v>
      </c>
      <c r="J116" s="49">
        <f t="shared" si="92"/>
        <v>6797285.7765742969</v>
      </c>
      <c r="K116" s="49">
        <f t="shared" si="92"/>
        <v>10785749.509807006</v>
      </c>
      <c r="L116" s="49">
        <f t="shared" si="92"/>
        <v>12471880.061318036</v>
      </c>
      <c r="M116" s="49">
        <f t="shared" si="92"/>
        <v>13316688.970788779</v>
      </c>
      <c r="N116" s="49">
        <f t="shared" si="92"/>
        <v>13776777.077559868</v>
      </c>
      <c r="AR116" s="58">
        <v>10312233</v>
      </c>
      <c r="AS116" s="58">
        <f t="shared" ref="AS116:BC116" si="93">AR117</f>
        <v>10520515.52698583</v>
      </c>
      <c r="AT116" s="58">
        <f t="shared" si="93"/>
        <v>8231921.2007504702</v>
      </c>
      <c r="AU116" s="58">
        <f t="shared" si="93"/>
        <v>6108993.5319531513</v>
      </c>
      <c r="AV116" s="58">
        <f t="shared" si="93"/>
        <v>4520788.7106602257</v>
      </c>
      <c r="AW116" s="58">
        <f t="shared" si="93"/>
        <v>6383642.5005169492</v>
      </c>
      <c r="AX116" s="58">
        <f t="shared" si="93"/>
        <v>5419828.9341569664</v>
      </c>
      <c r="AY116" s="58">
        <f t="shared" si="93"/>
        <v>8234518.0559664285</v>
      </c>
      <c r="AZ116" s="58">
        <f t="shared" si="93"/>
        <v>9296419.9314183053</v>
      </c>
      <c r="BA116" s="58">
        <f t="shared" si="93"/>
        <v>12191528.137190258</v>
      </c>
      <c r="BB116" s="58">
        <f t="shared" si="93"/>
        <v>14303972.332320195</v>
      </c>
      <c r="BC116" s="59">
        <f t="shared" si="93"/>
        <v>13815695.890896372</v>
      </c>
    </row>
    <row r="117" spans="1:55" s="29" customFormat="1" x14ac:dyDescent="0.35">
      <c r="A117" s="29" t="s">
        <v>129</v>
      </c>
      <c r="B117" s="37">
        <v>1</v>
      </c>
      <c r="C117" s="50">
        <f t="shared" ref="C117:N117" si="94">C116+C115</f>
        <v>11073227.11720008</v>
      </c>
      <c r="D117" s="50">
        <f t="shared" si="94"/>
        <v>7920876.7162762266</v>
      </c>
      <c r="E117" s="50">
        <f t="shared" si="94"/>
        <v>3543427.7633044254</v>
      </c>
      <c r="F117" s="50">
        <f t="shared" si="94"/>
        <v>2300949.834524584</v>
      </c>
      <c r="G117" s="50">
        <f t="shared" si="94"/>
        <v>4532433.2716131769</v>
      </c>
      <c r="H117" s="50">
        <f t="shared" si="94"/>
        <v>4112078.7671190123</v>
      </c>
      <c r="I117" s="50">
        <f t="shared" si="94"/>
        <v>6797285.7765742969</v>
      </c>
      <c r="J117" s="50">
        <f t="shared" si="94"/>
        <v>10785749.509807006</v>
      </c>
      <c r="K117" s="50">
        <f t="shared" si="94"/>
        <v>12471880.061318036</v>
      </c>
      <c r="L117" s="50">
        <f t="shared" si="94"/>
        <v>13316688.970788779</v>
      </c>
      <c r="M117" s="50">
        <f t="shared" si="94"/>
        <v>13776777.077559868</v>
      </c>
      <c r="N117" s="50">
        <f t="shared" si="94"/>
        <v>14904337.763334427</v>
      </c>
      <c r="AR117" s="62">
        <f t="shared" ref="AR117:BC117" si="95">AR116+AR115</f>
        <v>10520515.52698583</v>
      </c>
      <c r="AS117" s="62">
        <f t="shared" si="95"/>
        <v>8231921.2007504702</v>
      </c>
      <c r="AT117" s="62">
        <f t="shared" si="95"/>
        <v>6108993.5319531513</v>
      </c>
      <c r="AU117" s="62">
        <f t="shared" si="95"/>
        <v>4520788.7106602257</v>
      </c>
      <c r="AV117" s="62">
        <f t="shared" si="95"/>
        <v>6383642.5005169492</v>
      </c>
      <c r="AW117" s="62">
        <f t="shared" si="95"/>
        <v>5419828.9341569664</v>
      </c>
      <c r="AX117" s="62">
        <f t="shared" si="95"/>
        <v>8234518.0559664285</v>
      </c>
      <c r="AY117" s="62">
        <f t="shared" si="95"/>
        <v>9296419.9314183053</v>
      </c>
      <c r="AZ117" s="62">
        <f t="shared" si="95"/>
        <v>12191528.137190258</v>
      </c>
      <c r="BA117" s="62">
        <f t="shared" si="95"/>
        <v>14303972.332320195</v>
      </c>
      <c r="BB117" s="62">
        <f t="shared" si="95"/>
        <v>13815695.890896372</v>
      </c>
      <c r="BC117" s="63">
        <f t="shared" si="95"/>
        <v>16001644.876489861</v>
      </c>
    </row>
    <row r="120" spans="1:55" x14ac:dyDescent="0.35">
      <c r="C120" s="46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499C-7613-4FF0-BE79-CC11867D4C4C}">
  <sheetPr>
    <tabColor theme="1" tint="0.249977111117893"/>
  </sheetPr>
  <dimension ref="B2:M19"/>
  <sheetViews>
    <sheetView showGridLines="0" workbookViewId="0">
      <selection activeCell="F3" sqref="F3"/>
    </sheetView>
  </sheetViews>
  <sheetFormatPr defaultColWidth="9.109375" defaultRowHeight="15" x14ac:dyDescent="0.35"/>
  <cols>
    <col min="1" max="1" width="2.88671875" style="1" customWidth="1"/>
    <col min="2" max="2" width="7.5546875" style="1" customWidth="1"/>
    <col min="3" max="16384" width="9.109375" style="1"/>
  </cols>
  <sheetData>
    <row r="2" spans="2:13" ht="27" x14ac:dyDescent="0.6">
      <c r="B2" s="5" t="s">
        <v>55</v>
      </c>
    </row>
    <row r="3" spans="2:13" x14ac:dyDescent="0.35">
      <c r="B3" s="18" t="s">
        <v>56</v>
      </c>
    </row>
    <row r="6" spans="2:13" x14ac:dyDescent="0.35">
      <c r="B6" t="s">
        <v>172</v>
      </c>
    </row>
    <row r="12" spans="2:13" x14ac:dyDescent="0.35">
      <c r="M12" s="1" t="s">
        <v>173</v>
      </c>
    </row>
    <row r="19" spans="2:2" x14ac:dyDescent="0.35">
      <c r="B19" s="1" t="s">
        <v>174</v>
      </c>
    </row>
  </sheetData>
  <hyperlinks>
    <hyperlink ref="B3" r:id="rId1" xr:uid="{33AEBD4E-20B5-4C6A-A046-90894384A5DE}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4D17-1051-4C7A-BCBB-F8EFCE88E618}">
  <sheetPr>
    <tabColor theme="3" tint="0.59999389629810485"/>
  </sheetPr>
  <dimension ref="A1:AM169"/>
  <sheetViews>
    <sheetView showGridLines="0" topLeftCell="G1" zoomScale="55" zoomScaleNormal="55" workbookViewId="0">
      <selection sqref="A1:AM2"/>
    </sheetView>
  </sheetViews>
  <sheetFormatPr defaultColWidth="9.109375" defaultRowHeight="15" x14ac:dyDescent="0.35"/>
  <cols>
    <col min="1" max="1" width="10.33203125" style="66" customWidth="1"/>
    <col min="2" max="2" width="15.88671875" style="7" customWidth="1"/>
    <col min="3" max="3" width="11.109375" style="7" customWidth="1"/>
    <col min="4" max="15" width="11" style="7" customWidth="1"/>
    <col min="16" max="18" width="10.6640625" style="7" customWidth="1"/>
    <col min="19" max="19" width="11.33203125" style="28" customWidth="1"/>
    <col min="20" max="20" width="11.109375" style="7" customWidth="1"/>
    <col min="21" max="21" width="11.33203125" style="7" customWidth="1"/>
    <col min="22" max="25" width="12.88671875" style="7" customWidth="1"/>
    <col min="26" max="36" width="11.109375" style="7" customWidth="1"/>
    <col min="37" max="38" width="10.6640625" style="7" customWidth="1"/>
    <col min="39" max="39" width="9.109375" style="7"/>
  </cols>
  <sheetData>
    <row r="1" spans="1:39" x14ac:dyDescent="0.35">
      <c r="A1" s="67" t="s">
        <v>13</v>
      </c>
      <c r="B1" s="8" t="s">
        <v>57</v>
      </c>
      <c r="C1" s="8" t="s">
        <v>145</v>
      </c>
      <c r="D1" s="8" t="s">
        <v>152</v>
      </c>
      <c r="E1" s="8" t="s">
        <v>153</v>
      </c>
      <c r="F1" s="8" t="s">
        <v>154</v>
      </c>
      <c r="G1" s="8" t="s">
        <v>155</v>
      </c>
      <c r="H1" s="8" t="s">
        <v>156</v>
      </c>
      <c r="I1" s="8" t="s">
        <v>157</v>
      </c>
      <c r="J1" s="8" t="s">
        <v>158</v>
      </c>
      <c r="K1" s="8" t="s">
        <v>159</v>
      </c>
      <c r="L1" s="8" t="s">
        <v>160</v>
      </c>
      <c r="M1" s="8" t="s">
        <v>161</v>
      </c>
      <c r="N1" s="8" t="s">
        <v>162</v>
      </c>
      <c r="O1" s="8" t="s">
        <v>163</v>
      </c>
      <c r="P1" s="8" t="s">
        <v>179</v>
      </c>
      <c r="Q1" s="8" t="s">
        <v>180</v>
      </c>
      <c r="R1" s="8" t="s">
        <v>181</v>
      </c>
      <c r="S1" s="8" t="s">
        <v>182</v>
      </c>
      <c r="T1" s="8" t="s">
        <v>183</v>
      </c>
      <c r="U1" s="8" t="s">
        <v>184</v>
      </c>
      <c r="V1" s="8" t="s">
        <v>185</v>
      </c>
      <c r="W1" s="8" t="s">
        <v>186</v>
      </c>
      <c r="X1" s="8" t="s">
        <v>187</v>
      </c>
      <c r="Y1" s="8" t="s">
        <v>188</v>
      </c>
      <c r="Z1" s="8" t="s">
        <v>189</v>
      </c>
      <c r="AA1" s="8" t="s">
        <v>190</v>
      </c>
      <c r="AB1" s="8" t="s">
        <v>191</v>
      </c>
      <c r="AC1" s="8" t="s">
        <v>192</v>
      </c>
      <c r="AD1" s="8" t="s">
        <v>193</v>
      </c>
      <c r="AE1" s="8" t="s">
        <v>194</v>
      </c>
      <c r="AF1" s="8" t="s">
        <v>195</v>
      </c>
      <c r="AG1" s="8" t="s">
        <v>196</v>
      </c>
      <c r="AH1" s="8" t="s">
        <v>197</v>
      </c>
      <c r="AI1" s="8" t="s">
        <v>198</v>
      </c>
      <c r="AJ1" s="8" t="s">
        <v>199</v>
      </c>
      <c r="AK1" s="8" t="s">
        <v>200</v>
      </c>
      <c r="AL1" s="8" t="s">
        <v>201</v>
      </c>
      <c r="AM1" s="8" t="s">
        <v>202</v>
      </c>
    </row>
    <row r="2" spans="1:39" x14ac:dyDescent="0.35">
      <c r="A2">
        <v>1</v>
      </c>
      <c r="B2">
        <v>1</v>
      </c>
      <c r="C2" t="s">
        <v>146</v>
      </c>
      <c r="D2">
        <v>4462500</v>
      </c>
      <c r="E2">
        <v>5250000</v>
      </c>
      <c r="F2">
        <v>6037500</v>
      </c>
      <c r="G2">
        <v>5250000</v>
      </c>
      <c r="H2">
        <v>5863500</v>
      </c>
      <c r="I2">
        <v>6477000</v>
      </c>
      <c r="J2">
        <v>6477000</v>
      </c>
      <c r="K2">
        <v>5789666.666666666</v>
      </c>
      <c r="L2">
        <v>5102333.333333333</v>
      </c>
      <c r="M2">
        <v>5102333.333333333</v>
      </c>
      <c r="N2">
        <v>5359166.666666666</v>
      </c>
      <c r="O2">
        <v>5616000</v>
      </c>
      <c r="P2">
        <v>5616000</v>
      </c>
      <c r="Q2">
        <v>5302666.666666666</v>
      </c>
      <c r="R2">
        <v>4989333.333333333</v>
      </c>
      <c r="S2">
        <v>4989333.333333333</v>
      </c>
      <c r="T2">
        <v>5540166.666666666</v>
      </c>
      <c r="U2">
        <v>6021000</v>
      </c>
      <c r="V2">
        <v>6091000</v>
      </c>
      <c r="W2">
        <v>5464333.333333334</v>
      </c>
      <c r="X2">
        <v>4837666.666666667</v>
      </c>
      <c r="Y2">
        <v>4837666.666666667</v>
      </c>
      <c r="Z2">
        <v>5095000</v>
      </c>
      <c r="AA2">
        <v>5352333.333333333</v>
      </c>
      <c r="AB2">
        <v>5352333.333333333</v>
      </c>
      <c r="AC2">
        <v>4859166.6666666698</v>
      </c>
      <c r="AD2">
        <v>5366000</v>
      </c>
      <c r="AE2">
        <v>5266000</v>
      </c>
      <c r="AF2">
        <v>4970666.6666666698</v>
      </c>
      <c r="AG2">
        <v>5975333.333333333</v>
      </c>
      <c r="AH2">
        <v>5975333.333333333</v>
      </c>
      <c r="AI2">
        <v>5506666.666666666</v>
      </c>
      <c r="AJ2">
        <v>5038000</v>
      </c>
      <c r="AK2"/>
      <c r="AL2"/>
      <c r="AM2"/>
    </row>
    <row r="3" spans="1:39" x14ac:dyDescent="0.35">
      <c r="A3">
        <v>2</v>
      </c>
      <c r="B3">
        <v>1</v>
      </c>
      <c r="C3" t="s">
        <v>146</v>
      </c>
      <c r="D3">
        <v>1862000</v>
      </c>
      <c r="E3">
        <v>1720000</v>
      </c>
      <c r="F3">
        <v>1978000</v>
      </c>
      <c r="G3">
        <v>1720000</v>
      </c>
      <c r="H3">
        <v>2030333.33333333</v>
      </c>
      <c r="I3">
        <v>2140666.6666666698</v>
      </c>
      <c r="J3">
        <v>2340666.6666666698</v>
      </c>
      <c r="K3">
        <v>2405333.3333333302</v>
      </c>
      <c r="L3">
        <v>2270000</v>
      </c>
      <c r="M3">
        <v>2570000</v>
      </c>
      <c r="N3">
        <v>2639333.3333333302</v>
      </c>
      <c r="O3">
        <v>2708666.6666666698</v>
      </c>
      <c r="P3">
        <v>2608666.6666666698</v>
      </c>
      <c r="Q3">
        <v>2964333.3333333302</v>
      </c>
      <c r="R3">
        <v>2620000</v>
      </c>
      <c r="S3">
        <v>2820000</v>
      </c>
      <c r="T3">
        <v>2918833.3333333302</v>
      </c>
      <c r="U3">
        <v>2817666.6666666698</v>
      </c>
      <c r="V3">
        <v>2917666.6666666698</v>
      </c>
      <c r="W3">
        <v>2708666.6666666665</v>
      </c>
      <c r="X3">
        <v>2899666.6666666665</v>
      </c>
      <c r="Y3">
        <v>2899666.6666666665</v>
      </c>
      <c r="Z3">
        <v>3041166.6666666665</v>
      </c>
      <c r="AA3">
        <v>3282666.6666666698</v>
      </c>
      <c r="AB3">
        <v>3082666.6666666698</v>
      </c>
      <c r="AC3">
        <v>3098000</v>
      </c>
      <c r="AD3">
        <v>3113333.3333333302</v>
      </c>
      <c r="AE3">
        <v>2813333.3333333302</v>
      </c>
      <c r="AF3">
        <v>3138666.6666666698</v>
      </c>
      <c r="AG3">
        <v>3164000</v>
      </c>
      <c r="AH3">
        <v>2964000</v>
      </c>
      <c r="AI3">
        <v>3282833.3333333302</v>
      </c>
      <c r="AJ3">
        <v>3001666.6666666698</v>
      </c>
      <c r="AK3"/>
      <c r="AL3"/>
      <c r="AM3"/>
    </row>
    <row r="4" spans="1:39" x14ac:dyDescent="0.35">
      <c r="A4">
        <v>3</v>
      </c>
      <c r="B4">
        <v>1</v>
      </c>
      <c r="C4" t="s">
        <v>146</v>
      </c>
      <c r="D4">
        <v>1143250</v>
      </c>
      <c r="E4">
        <v>1345000</v>
      </c>
      <c r="F4">
        <v>1546750</v>
      </c>
      <c r="G4">
        <v>1345000</v>
      </c>
      <c r="H4">
        <v>1717166.6666666665</v>
      </c>
      <c r="I4">
        <v>2089333.3333333333</v>
      </c>
      <c r="J4">
        <v>2089333.3333333333</v>
      </c>
      <c r="K4">
        <v>1678166.6666666665</v>
      </c>
      <c r="L4">
        <v>1267000</v>
      </c>
      <c r="M4">
        <v>1267000</v>
      </c>
      <c r="N4">
        <v>1262833.3333333335</v>
      </c>
      <c r="O4">
        <v>1258666.6666666667</v>
      </c>
      <c r="P4">
        <v>1258666.6666666667</v>
      </c>
      <c r="Q4">
        <v>1226166.6666666667</v>
      </c>
      <c r="R4">
        <v>1193666.6666666667</v>
      </c>
      <c r="S4">
        <v>1193666.6666666667</v>
      </c>
      <c r="T4">
        <v>1493166.6666666667</v>
      </c>
      <c r="U4">
        <v>1792666.6666666667</v>
      </c>
      <c r="V4">
        <v>1792666.6666666667</v>
      </c>
      <c r="W4">
        <v>1408833.3333333335</v>
      </c>
      <c r="X4">
        <v>1025000</v>
      </c>
      <c r="Y4">
        <v>1025000</v>
      </c>
      <c r="Z4">
        <v>1036000</v>
      </c>
      <c r="AA4">
        <v>1047000</v>
      </c>
      <c r="AB4">
        <v>1027000</v>
      </c>
      <c r="AC4">
        <v>1020166.6666666667</v>
      </c>
      <c r="AD4">
        <v>993333.33333333337</v>
      </c>
      <c r="AE4">
        <v>1093333.33333333</v>
      </c>
      <c r="AF4">
        <v>1413000</v>
      </c>
      <c r="AG4">
        <v>1832666.6666666667</v>
      </c>
      <c r="AH4">
        <v>1832666.6666666667</v>
      </c>
      <c r="AI4">
        <v>1487166.6666666667</v>
      </c>
      <c r="AJ4">
        <v>1541666.66666667</v>
      </c>
      <c r="AK4"/>
      <c r="AL4"/>
      <c r="AM4"/>
    </row>
    <row r="5" spans="1:39" x14ac:dyDescent="0.35">
      <c r="A5">
        <v>4</v>
      </c>
      <c r="B5">
        <v>1</v>
      </c>
      <c r="C5" t="s">
        <v>146</v>
      </c>
      <c r="D5">
        <v>898733.33333333337</v>
      </c>
      <c r="E5">
        <v>1057333.3333333335</v>
      </c>
      <c r="F5">
        <v>1215933.3333333333</v>
      </c>
      <c r="G5">
        <v>1057333.3333333335</v>
      </c>
      <c r="H5">
        <v>1129333.3333333333</v>
      </c>
      <c r="I5">
        <v>1201333.3333333333</v>
      </c>
      <c r="J5">
        <v>1201333.3333333333</v>
      </c>
      <c r="K5">
        <v>1254166.6666666665</v>
      </c>
      <c r="L5">
        <v>1307000</v>
      </c>
      <c r="M5">
        <v>1307000</v>
      </c>
      <c r="N5">
        <v>1354000</v>
      </c>
      <c r="O5">
        <v>1401000</v>
      </c>
      <c r="P5">
        <v>1401000</v>
      </c>
      <c r="Q5">
        <v>1411000</v>
      </c>
      <c r="R5">
        <v>1421000</v>
      </c>
      <c r="S5">
        <v>1421000</v>
      </c>
      <c r="T5">
        <v>1464333.3333333335</v>
      </c>
      <c r="U5">
        <v>1507666.6666666667</v>
      </c>
      <c r="V5">
        <v>1507666.6666666667</v>
      </c>
      <c r="W5">
        <v>1584666.6666666667</v>
      </c>
      <c r="X5">
        <v>1661666.6666666667</v>
      </c>
      <c r="Y5">
        <v>1661666.6666666667</v>
      </c>
      <c r="Z5">
        <v>1716666.6666666667</v>
      </c>
      <c r="AA5">
        <v>1771666.6666666667</v>
      </c>
      <c r="AB5">
        <v>1471666.66666667</v>
      </c>
      <c r="AC5">
        <v>1468833.33333333</v>
      </c>
      <c r="AD5">
        <v>1366000</v>
      </c>
      <c r="AE5">
        <v>1766000</v>
      </c>
      <c r="AF5">
        <v>1810666.6666666665</v>
      </c>
      <c r="AG5">
        <v>1855333.3333333333</v>
      </c>
      <c r="AH5">
        <v>1855333.3333333333</v>
      </c>
      <c r="AI5">
        <v>1901666.6666666665</v>
      </c>
      <c r="AJ5">
        <v>1948000</v>
      </c>
      <c r="AK5"/>
      <c r="AL5"/>
      <c r="AM5"/>
    </row>
    <row r="6" spans="1:39" x14ac:dyDescent="0.35">
      <c r="A6">
        <v>5</v>
      </c>
      <c r="B6">
        <v>1</v>
      </c>
      <c r="C6" t="s">
        <v>146</v>
      </c>
      <c r="D6">
        <v>4282516.666666667</v>
      </c>
      <c r="E6">
        <v>4567666.666666666</v>
      </c>
      <c r="F6">
        <v>5252816.666666667</v>
      </c>
      <c r="G6">
        <v>4567666.666666666</v>
      </c>
      <c r="H6">
        <v>5047333.3333333312</v>
      </c>
      <c r="I6">
        <v>5327000.0000000037</v>
      </c>
      <c r="J6">
        <v>5527000.0000000037</v>
      </c>
      <c r="K6">
        <v>5262666.6666666642</v>
      </c>
      <c r="L6">
        <v>4798333.333333333</v>
      </c>
      <c r="M6">
        <v>5098333.333333333</v>
      </c>
      <c r="N6">
        <v>5381666.6666666623</v>
      </c>
      <c r="O6">
        <v>5665000.0000000028</v>
      </c>
      <c r="P6">
        <v>5565000.0000000028</v>
      </c>
      <c r="Q6">
        <v>5629833.3333333293</v>
      </c>
      <c r="R6">
        <v>4994666.666666666</v>
      </c>
      <c r="S6">
        <v>5194666.666666666</v>
      </c>
      <c r="T6">
        <v>5501499.9999999963</v>
      </c>
      <c r="U6">
        <v>5538333.3333333358</v>
      </c>
      <c r="V6">
        <v>5708333.3333333358</v>
      </c>
      <c r="W6">
        <v>5179499.9999999991</v>
      </c>
      <c r="X6">
        <v>5050666.666666667</v>
      </c>
      <c r="Y6">
        <v>5050666.666666667</v>
      </c>
      <c r="Z6">
        <v>5383499.9999999991</v>
      </c>
      <c r="AA6">
        <v>5816333.3333333367</v>
      </c>
      <c r="AB6">
        <v>5936333.333333334</v>
      </c>
      <c r="AC6">
        <v>5468166.6666666726</v>
      </c>
      <c r="AD6">
        <v>6119999.9999999972</v>
      </c>
      <c r="AE6">
        <v>5220000</v>
      </c>
      <c r="AF6">
        <v>4885666.6666666735</v>
      </c>
      <c r="AG6">
        <v>5451333.3333333321</v>
      </c>
      <c r="AH6">
        <v>5251333.3333333321</v>
      </c>
      <c r="AI6">
        <v>5400666.6666666623</v>
      </c>
      <c r="AJ6">
        <v>4550000</v>
      </c>
      <c r="AK6"/>
      <c r="AL6"/>
      <c r="AM6"/>
    </row>
    <row r="7" spans="1:39" x14ac:dyDescent="0.35">
      <c r="A7">
        <v>6</v>
      </c>
      <c r="B7">
        <v>1</v>
      </c>
      <c r="C7" t="s">
        <v>146</v>
      </c>
      <c r="D7">
        <v>839233.33333333337</v>
      </c>
      <c r="E7">
        <v>987333.33333333337</v>
      </c>
      <c r="F7">
        <v>1135433.3333333333</v>
      </c>
      <c r="G7">
        <v>987333.33333333337</v>
      </c>
      <c r="H7">
        <v>977000</v>
      </c>
      <c r="I7">
        <v>966666.66666666663</v>
      </c>
      <c r="J7">
        <v>966666.66666666663</v>
      </c>
      <c r="K7">
        <v>980000</v>
      </c>
      <c r="L7">
        <v>993333.33333333337</v>
      </c>
      <c r="M7">
        <v>993333.33333333337</v>
      </c>
      <c r="N7">
        <v>1021000</v>
      </c>
      <c r="O7">
        <v>1048666.6666666665</v>
      </c>
      <c r="P7">
        <v>1048666.6666666665</v>
      </c>
      <c r="Q7">
        <v>1042000</v>
      </c>
      <c r="R7">
        <v>1035333.3333333334</v>
      </c>
      <c r="S7">
        <v>1035333.3333333334</v>
      </c>
      <c r="T7">
        <v>1028000</v>
      </c>
      <c r="U7">
        <v>1020666.6666666666</v>
      </c>
      <c r="V7">
        <v>1020666.6666666666</v>
      </c>
      <c r="W7">
        <v>1069500</v>
      </c>
      <c r="X7">
        <v>1118333.3333333333</v>
      </c>
      <c r="Y7">
        <v>1118333.3333333333</v>
      </c>
      <c r="Z7">
        <v>1144833.3333333333</v>
      </c>
      <c r="AA7">
        <v>1171333.3333333333</v>
      </c>
      <c r="AB7">
        <v>1371333.33333333</v>
      </c>
      <c r="AC7">
        <v>1481333.33333333</v>
      </c>
      <c r="AD7">
        <v>1391333.33333333</v>
      </c>
      <c r="AE7">
        <v>1191333.3333333333</v>
      </c>
      <c r="AF7">
        <v>1079666.66666667</v>
      </c>
      <c r="AG7">
        <v>1068000</v>
      </c>
      <c r="AH7">
        <v>1068000</v>
      </c>
      <c r="AI7">
        <v>1203166.6666666665</v>
      </c>
      <c r="AJ7">
        <v>1238333.3333333333</v>
      </c>
      <c r="AK7"/>
      <c r="AL7"/>
      <c r="AM7"/>
    </row>
    <row r="8" spans="1:39" x14ac:dyDescent="0.35">
      <c r="A8">
        <v>7</v>
      </c>
      <c r="B8">
        <v>1</v>
      </c>
      <c r="C8" t="s">
        <v>146</v>
      </c>
      <c r="D8">
        <v>946616.66666666674</v>
      </c>
      <c r="E8">
        <v>1113666.6666666667</v>
      </c>
      <c r="F8">
        <v>1280716.6666666665</v>
      </c>
      <c r="G8">
        <v>1113666.6666666667</v>
      </c>
      <c r="H8">
        <v>1215833.3333333335</v>
      </c>
      <c r="I8">
        <v>1318000</v>
      </c>
      <c r="J8">
        <v>1318000</v>
      </c>
      <c r="K8">
        <v>1225333.3333333335</v>
      </c>
      <c r="L8">
        <v>1132666.6666666667</v>
      </c>
      <c r="M8">
        <v>1132666.6666666667</v>
      </c>
      <c r="N8">
        <v>1223333.3333333335</v>
      </c>
      <c r="O8">
        <v>1314000</v>
      </c>
      <c r="P8">
        <v>1314000</v>
      </c>
      <c r="Q8">
        <v>1193333.3333333333</v>
      </c>
      <c r="R8">
        <v>1072666.6666666665</v>
      </c>
      <c r="S8">
        <v>1072666.6666666665</v>
      </c>
      <c r="T8">
        <v>1216166.6666666667</v>
      </c>
      <c r="U8">
        <v>1359666.6666666667</v>
      </c>
      <c r="V8">
        <v>1359666.6666666667</v>
      </c>
      <c r="W8">
        <v>1325166.6666666667</v>
      </c>
      <c r="X8">
        <v>1290666.6666666667</v>
      </c>
      <c r="Y8">
        <v>1290666.6666666667</v>
      </c>
      <c r="Z8">
        <v>1360666.6666666667</v>
      </c>
      <c r="AA8">
        <v>1430666.6666666667</v>
      </c>
      <c r="AB8">
        <v>1430666.6666666667</v>
      </c>
      <c r="AC8">
        <v>1350666.6666666667</v>
      </c>
      <c r="AD8">
        <v>1270666.6666666667</v>
      </c>
      <c r="AE8">
        <v>1270666.6666666667</v>
      </c>
      <c r="AF8">
        <v>1395666.6666666667</v>
      </c>
      <c r="AG8">
        <v>1520666.6666666667</v>
      </c>
      <c r="AH8">
        <v>1520666.6666666667</v>
      </c>
      <c r="AI8">
        <v>1482833.3333333335</v>
      </c>
      <c r="AJ8">
        <v>1445000</v>
      </c>
      <c r="AK8"/>
      <c r="AL8"/>
      <c r="AM8"/>
    </row>
    <row r="9" spans="1:39" x14ac:dyDescent="0.35">
      <c r="A9">
        <v>8</v>
      </c>
      <c r="B9">
        <v>1</v>
      </c>
      <c r="C9" t="s">
        <v>146</v>
      </c>
      <c r="D9">
        <v>307133.33333333331</v>
      </c>
      <c r="E9">
        <v>361333.33333333331</v>
      </c>
      <c r="F9">
        <v>415533.33333333337</v>
      </c>
      <c r="G9">
        <v>361333.33333333331</v>
      </c>
      <c r="H9">
        <v>353666.66666666663</v>
      </c>
      <c r="I9">
        <v>346000</v>
      </c>
      <c r="J9">
        <v>346000</v>
      </c>
      <c r="K9">
        <v>363000</v>
      </c>
      <c r="L9">
        <v>380000</v>
      </c>
      <c r="M9">
        <v>380000</v>
      </c>
      <c r="N9">
        <v>406833.33333333337</v>
      </c>
      <c r="O9">
        <v>433666.66666666669</v>
      </c>
      <c r="P9">
        <v>433666.66666666669</v>
      </c>
      <c r="Q9">
        <v>391000</v>
      </c>
      <c r="R9">
        <v>348333.33333333331</v>
      </c>
      <c r="S9">
        <v>348333.33333333331</v>
      </c>
      <c r="T9">
        <v>320666.66666666663</v>
      </c>
      <c r="U9">
        <v>293000</v>
      </c>
      <c r="V9">
        <v>293000</v>
      </c>
      <c r="W9">
        <v>346833.33333333337</v>
      </c>
      <c r="X9">
        <v>400666.66666666669</v>
      </c>
      <c r="Y9">
        <v>400666.66666666669</v>
      </c>
      <c r="Z9">
        <v>426166.66666666669</v>
      </c>
      <c r="AA9">
        <v>451666.66666666669</v>
      </c>
      <c r="AB9">
        <v>451666.66666666669</v>
      </c>
      <c r="AC9">
        <v>420166.66666666669</v>
      </c>
      <c r="AD9">
        <v>388666.66666666669</v>
      </c>
      <c r="AE9">
        <v>388666.66666666669</v>
      </c>
      <c r="AF9">
        <v>379166.66666666669</v>
      </c>
      <c r="AG9">
        <v>369666.66666666669</v>
      </c>
      <c r="AH9">
        <v>369666.66666666669</v>
      </c>
      <c r="AI9">
        <v>386166.66666666669</v>
      </c>
      <c r="AJ9">
        <v>402666.66666666669</v>
      </c>
      <c r="AK9"/>
      <c r="AL9"/>
      <c r="AM9"/>
    </row>
    <row r="10" spans="1:39" x14ac:dyDescent="0.35">
      <c r="A10">
        <v>9</v>
      </c>
      <c r="B10">
        <v>1</v>
      </c>
      <c r="C10" t="s">
        <v>146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185000</v>
      </c>
      <c r="O10">
        <v>370000</v>
      </c>
      <c r="P10">
        <v>370000</v>
      </c>
      <c r="Q10">
        <v>185000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51000</v>
      </c>
      <c r="AA10">
        <v>102000</v>
      </c>
      <c r="AB10">
        <v>102000</v>
      </c>
      <c r="AC10">
        <v>51000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/>
      <c r="AL10"/>
      <c r="AM10"/>
    </row>
    <row r="11" spans="1:39" x14ac:dyDescent="0.35">
      <c r="A11">
        <v>10</v>
      </c>
      <c r="B11">
        <v>1</v>
      </c>
      <c r="C11" t="s">
        <v>146</v>
      </c>
      <c r="D11">
        <v>2189533.333333334</v>
      </c>
      <c r="E11">
        <v>2105333.3333333326</v>
      </c>
      <c r="F11">
        <v>2421133.3333333335</v>
      </c>
      <c r="G11">
        <v>2105333.3333333326</v>
      </c>
      <c r="H11">
        <v>2500833.3333333312</v>
      </c>
      <c r="I11">
        <v>2696333.3333333372</v>
      </c>
      <c r="J11">
        <v>2896333.3333333372</v>
      </c>
      <c r="K11">
        <v>2694333.3333333307</v>
      </c>
      <c r="L11">
        <v>2292333.333333333</v>
      </c>
      <c r="M11">
        <v>2592333.333333333</v>
      </c>
      <c r="N11">
        <v>2545499.9999999953</v>
      </c>
      <c r="O11">
        <v>2498666.6666666698</v>
      </c>
      <c r="P11">
        <v>2398666.6666666698</v>
      </c>
      <c r="Q11">
        <v>2818499.9999999963</v>
      </c>
      <c r="R11">
        <v>2538333.3333333326</v>
      </c>
      <c r="S11">
        <v>2738333.3333333326</v>
      </c>
      <c r="T11">
        <v>2936666.6666666628</v>
      </c>
      <c r="U11">
        <v>2865000.0000000023</v>
      </c>
      <c r="V11">
        <v>3035000.0000000023</v>
      </c>
      <c r="W11">
        <v>2437999.9999999986</v>
      </c>
      <c r="X11">
        <v>2241000.0000000005</v>
      </c>
      <c r="Y11">
        <v>2241000.0000000005</v>
      </c>
      <c r="Z11">
        <v>2400833.3333333326</v>
      </c>
      <c r="AA11">
        <v>2660666.6666666702</v>
      </c>
      <c r="AB11">
        <v>2580666.6666666707</v>
      </c>
      <c r="AC11">
        <v>2165000.0000000093</v>
      </c>
      <c r="AD11">
        <v>3069333.333333334</v>
      </c>
      <c r="AE11">
        <v>2369333.3333333335</v>
      </c>
      <c r="AF11">
        <v>2031166.6666666702</v>
      </c>
      <c r="AG11">
        <v>2492999.9999999986</v>
      </c>
      <c r="AH11">
        <v>2292999.9999999986</v>
      </c>
      <c r="AI11">
        <v>2328499.9999999958</v>
      </c>
      <c r="AJ11">
        <v>1464000.0000000005</v>
      </c>
      <c r="AK11"/>
      <c r="AL11"/>
      <c r="AM11"/>
    </row>
    <row r="12" spans="1:39" x14ac:dyDescent="0.35">
      <c r="A12">
        <v>11</v>
      </c>
      <c r="B12">
        <v>1</v>
      </c>
      <c r="C12" t="s">
        <v>146</v>
      </c>
      <c r="D12">
        <v>-83583.333333333328</v>
      </c>
      <c r="E12">
        <v>-98333.333333333328</v>
      </c>
      <c r="F12">
        <v>-113083.33333333334</v>
      </c>
      <c r="G12">
        <v>-98333.333333333328</v>
      </c>
      <c r="H12">
        <v>-78500</v>
      </c>
      <c r="I12">
        <v>-58666.666666666664</v>
      </c>
      <c r="J12">
        <v>-58666.666666666664</v>
      </c>
      <c r="K12">
        <v>-64666.666666666672</v>
      </c>
      <c r="L12">
        <v>-70666.666666666672</v>
      </c>
      <c r="M12">
        <v>-70666.666666666672</v>
      </c>
      <c r="N12">
        <v>5333.3333333333285</v>
      </c>
      <c r="O12">
        <v>81333.333333333328</v>
      </c>
      <c r="P12">
        <v>81333.333333333328</v>
      </c>
      <c r="Q12">
        <v>59333.333333333328</v>
      </c>
      <c r="R12">
        <v>37333.333333333336</v>
      </c>
      <c r="S12">
        <v>37333.333333333336</v>
      </c>
      <c r="T12">
        <v>38166.666666666672</v>
      </c>
      <c r="U12">
        <v>39000</v>
      </c>
      <c r="V12">
        <v>39000</v>
      </c>
      <c r="W12">
        <v>81333.333333333343</v>
      </c>
      <c r="X12">
        <v>123666.66666666667</v>
      </c>
      <c r="Y12">
        <v>123666.66666666667</v>
      </c>
      <c r="Z12">
        <v>107833.33333333334</v>
      </c>
      <c r="AA12">
        <v>92000</v>
      </c>
      <c r="AB12">
        <v>92000</v>
      </c>
      <c r="AC12">
        <v>92000</v>
      </c>
      <c r="AD12">
        <v>92000</v>
      </c>
      <c r="AE12">
        <v>92000</v>
      </c>
      <c r="AF12">
        <v>127666.66666666667</v>
      </c>
      <c r="AG12">
        <v>163333.33333333334</v>
      </c>
      <c r="AH12">
        <v>163333.33333333334</v>
      </c>
      <c r="AI12">
        <v>139833.33333333334</v>
      </c>
      <c r="AJ12">
        <v>116333.33333333333</v>
      </c>
      <c r="AK12"/>
      <c r="AL12"/>
      <c r="AM12"/>
    </row>
    <row r="13" spans="1:39" x14ac:dyDescent="0.35">
      <c r="A13">
        <v>12</v>
      </c>
      <c r="B13">
        <v>1</v>
      </c>
      <c r="C13" t="s">
        <v>146</v>
      </c>
      <c r="D13">
        <v>2105950.0000000005</v>
      </c>
      <c r="E13">
        <v>2006999.9999999993</v>
      </c>
      <c r="F13">
        <v>2308050</v>
      </c>
      <c r="G13">
        <v>2006999.9999999993</v>
      </c>
      <c r="H13">
        <v>2422333.3333333312</v>
      </c>
      <c r="I13">
        <v>2637666.6666666707</v>
      </c>
      <c r="J13">
        <v>2837666.6666666707</v>
      </c>
      <c r="K13">
        <v>2629666.6666666642</v>
      </c>
      <c r="L13">
        <v>2221666.6666666665</v>
      </c>
      <c r="M13">
        <v>2521666.6666666665</v>
      </c>
      <c r="N13">
        <v>2550833.3333333288</v>
      </c>
      <c r="O13">
        <v>2580000.0000000033</v>
      </c>
      <c r="P13">
        <v>2480000.0000000033</v>
      </c>
      <c r="Q13">
        <v>2877833.3333333298</v>
      </c>
      <c r="R13">
        <v>2575666.666666666</v>
      </c>
      <c r="S13">
        <v>2775666.666666666</v>
      </c>
      <c r="T13">
        <v>2974833.3333333293</v>
      </c>
      <c r="U13">
        <v>2904000.0000000023</v>
      </c>
      <c r="V13">
        <v>3074000.0000000023</v>
      </c>
      <c r="W13">
        <v>2519333.3333333321</v>
      </c>
      <c r="X13">
        <v>2364666.666666667</v>
      </c>
      <c r="Y13">
        <v>2364666.666666667</v>
      </c>
      <c r="Z13">
        <v>2508666.666666666</v>
      </c>
      <c r="AA13">
        <v>2752666.6666666702</v>
      </c>
      <c r="AB13">
        <v>2672666.6666666707</v>
      </c>
      <c r="AC13">
        <v>2257000.0000000093</v>
      </c>
      <c r="AD13">
        <v>3161333.333333334</v>
      </c>
      <c r="AE13">
        <v>2461333.3333333335</v>
      </c>
      <c r="AF13">
        <v>2158833.3333333367</v>
      </c>
      <c r="AG13">
        <v>2656333.3333333321</v>
      </c>
      <c r="AH13">
        <v>2456333.3333333321</v>
      </c>
      <c r="AI13">
        <v>2468333.3333333293</v>
      </c>
      <c r="AJ13">
        <v>1580333.3333333337</v>
      </c>
      <c r="AK13"/>
      <c r="AL13"/>
      <c r="AM13"/>
    </row>
    <row r="14" spans="1:39" x14ac:dyDescent="0.35">
      <c r="A14">
        <v>13</v>
      </c>
      <c r="B14">
        <v>1</v>
      </c>
      <c r="C14" t="s">
        <v>146</v>
      </c>
      <c r="D14">
        <v>269733.33333333331</v>
      </c>
      <c r="E14">
        <v>317333.33333333331</v>
      </c>
      <c r="F14">
        <v>364933.33333333337</v>
      </c>
      <c r="G14">
        <v>317333.33333333331</v>
      </c>
      <c r="H14">
        <v>387833.33333333331</v>
      </c>
      <c r="I14">
        <v>458333.33333333331</v>
      </c>
      <c r="J14">
        <v>458333.33333333331</v>
      </c>
      <c r="K14">
        <v>522500</v>
      </c>
      <c r="L14">
        <v>586666.66666666663</v>
      </c>
      <c r="M14">
        <v>526666.66666666698</v>
      </c>
      <c r="N14">
        <v>462166.66666666663</v>
      </c>
      <c r="O14">
        <v>337666.66666666669</v>
      </c>
      <c r="P14">
        <v>337666.66666666669</v>
      </c>
      <c r="Q14">
        <v>362166.66666666669</v>
      </c>
      <c r="R14">
        <v>386666.66666666669</v>
      </c>
      <c r="S14">
        <v>386666.66666666669</v>
      </c>
      <c r="T14">
        <v>485833.33333333337</v>
      </c>
      <c r="U14">
        <v>585000</v>
      </c>
      <c r="V14">
        <v>585000</v>
      </c>
      <c r="W14">
        <v>560500</v>
      </c>
      <c r="X14">
        <v>536000</v>
      </c>
      <c r="Y14">
        <v>536000</v>
      </c>
      <c r="Z14">
        <v>249500</v>
      </c>
      <c r="AA14">
        <v>-37000</v>
      </c>
      <c r="AB14">
        <v>-37000</v>
      </c>
      <c r="AC14">
        <v>216166.66666666666</v>
      </c>
      <c r="AD14">
        <v>469333.33333333331</v>
      </c>
      <c r="AE14">
        <v>469333.33333333331</v>
      </c>
      <c r="AF14">
        <v>458333.33333333331</v>
      </c>
      <c r="AG14">
        <v>522500</v>
      </c>
      <c r="AH14">
        <v>586666.66666666663</v>
      </c>
      <c r="AI14">
        <v>526666.66666666698</v>
      </c>
      <c r="AJ14">
        <v>462166.66666666663</v>
      </c>
      <c r="AK14"/>
      <c r="AL14"/>
      <c r="AM14"/>
    </row>
    <row r="15" spans="1:39" x14ac:dyDescent="0.35">
      <c r="A15">
        <v>14</v>
      </c>
      <c r="B15">
        <v>1</v>
      </c>
      <c r="C15" t="s">
        <v>146</v>
      </c>
      <c r="D15">
        <v>1836216.6666666672</v>
      </c>
      <c r="E15">
        <v>1689666.666666666</v>
      </c>
      <c r="F15">
        <v>1943116.6666666665</v>
      </c>
      <c r="G15">
        <v>1689666.666666666</v>
      </c>
      <c r="H15">
        <v>2034499.9999999979</v>
      </c>
      <c r="I15">
        <v>2179333.3333333372</v>
      </c>
      <c r="J15">
        <v>2379333.3333333372</v>
      </c>
      <c r="K15">
        <v>2107166.6666666642</v>
      </c>
      <c r="L15">
        <v>1635000</v>
      </c>
      <c r="M15">
        <v>1994999.9999999995</v>
      </c>
      <c r="N15">
        <v>2088666.6666666623</v>
      </c>
      <c r="O15">
        <v>2242333.3333333367</v>
      </c>
      <c r="P15">
        <v>2142333.3333333367</v>
      </c>
      <c r="Q15">
        <v>2515666.6666666633</v>
      </c>
      <c r="R15">
        <v>2188999.9999999995</v>
      </c>
      <c r="S15">
        <v>2388999.9999999995</v>
      </c>
      <c r="T15">
        <v>2488999.9999999958</v>
      </c>
      <c r="U15">
        <v>2319000.0000000023</v>
      </c>
      <c r="V15">
        <v>2489000.0000000023</v>
      </c>
      <c r="W15">
        <v>1958833.3333333321</v>
      </c>
      <c r="X15">
        <v>1828666.666666667</v>
      </c>
      <c r="Y15">
        <v>1828666.666666667</v>
      </c>
      <c r="Z15">
        <v>2259166.666666666</v>
      </c>
      <c r="AA15">
        <v>2789666.6666666702</v>
      </c>
      <c r="AB15">
        <v>2709666.6666666707</v>
      </c>
      <c r="AC15">
        <v>2040833.3333333426</v>
      </c>
      <c r="AD15">
        <v>2692000.0000000005</v>
      </c>
      <c r="AE15">
        <v>1992000.0000000002</v>
      </c>
      <c r="AF15">
        <v>1700500.0000000035</v>
      </c>
      <c r="AG15">
        <v>2133833.3333333321</v>
      </c>
      <c r="AH15">
        <v>1869666.6666666656</v>
      </c>
      <c r="AI15">
        <v>1941666.6666666623</v>
      </c>
      <c r="AJ15">
        <v>1118166.666666667</v>
      </c>
      <c r="AK15"/>
      <c r="AL15"/>
      <c r="AM15"/>
    </row>
    <row r="16" spans="1:39" x14ac:dyDescent="0.35">
      <c r="A16">
        <v>1</v>
      </c>
      <c r="B16">
        <v>2</v>
      </c>
      <c r="C16" t="s">
        <v>146</v>
      </c>
      <c r="D16">
        <v>2462629.8772168751</v>
      </c>
      <c r="E16">
        <v>2567618.7138548689</v>
      </c>
      <c r="F16">
        <v>4089566.5533661623</v>
      </c>
      <c r="G16">
        <v>3198969.9408311662</v>
      </c>
      <c r="H16">
        <v>3346813.2800111063</v>
      </c>
      <c r="I16">
        <v>3369738.3502639625</v>
      </c>
      <c r="J16">
        <v>3266063.0400938941</v>
      </c>
      <c r="K16">
        <v>3154790.445663359</v>
      </c>
      <c r="L16">
        <v>2818379.4527683454</v>
      </c>
      <c r="M16">
        <v>2387980.4611220914</v>
      </c>
      <c r="N16">
        <v>3000205.6289201928</v>
      </c>
      <c r="O16">
        <v>2384779.5083141923</v>
      </c>
      <c r="P16">
        <v>2668314.7163231564</v>
      </c>
      <c r="Q16">
        <v>2866987.3239489621</v>
      </c>
      <c r="R16">
        <v>2333057.4234422981</v>
      </c>
      <c r="S16">
        <v>2902221.350283179</v>
      </c>
      <c r="T16">
        <v>2922771.3432355761</v>
      </c>
      <c r="U16">
        <v>3846865.8886773093</v>
      </c>
      <c r="V16">
        <v>3562304.5104275304</v>
      </c>
      <c r="W16">
        <v>3162984.3080702624</v>
      </c>
      <c r="X16">
        <v>2900935.3751134109</v>
      </c>
      <c r="Y16">
        <v>2109948.0251238747</v>
      </c>
      <c r="Z16">
        <v>2376091.4349979092</v>
      </c>
      <c r="AA16">
        <v>2389860.5257738605</v>
      </c>
      <c r="AB16">
        <v>2248024.580478413</v>
      </c>
      <c r="AC16">
        <v>2165340.2140730559</v>
      </c>
      <c r="AD16">
        <v>2409009.7813912644</v>
      </c>
      <c r="AE16">
        <v>2659252.1729847202</v>
      </c>
      <c r="AF16">
        <v>2847539.333803372</v>
      </c>
      <c r="AG16">
        <v>2846506.5184724769</v>
      </c>
      <c r="AH16">
        <v>2864623.8604996712</v>
      </c>
      <c r="AI16">
        <v>2597789.4244024712</v>
      </c>
      <c r="AJ16">
        <v>2915397.4383692611</v>
      </c>
      <c r="AK16"/>
      <c r="AL16"/>
      <c r="AM16"/>
    </row>
    <row r="17" spans="1:39" x14ac:dyDescent="0.35">
      <c r="A17">
        <v>2</v>
      </c>
      <c r="B17">
        <v>2</v>
      </c>
      <c r="C17" t="s">
        <v>146</v>
      </c>
      <c r="D17">
        <v>1009222.0930641905</v>
      </c>
      <c r="E17">
        <v>832067.32049850223</v>
      </c>
      <c r="F17">
        <v>1361841.0025354193</v>
      </c>
      <c r="G17">
        <v>717537.57947845897</v>
      </c>
      <c r="H17">
        <v>770010.03418039775</v>
      </c>
      <c r="I17">
        <v>828259.8459383538</v>
      </c>
      <c r="J17">
        <v>1020582.561404206</v>
      </c>
      <c r="K17">
        <v>1029495.8851511159</v>
      </c>
      <c r="L17">
        <v>1240704.5245366986</v>
      </c>
      <c r="M17">
        <v>1161993.3583205768</v>
      </c>
      <c r="N17">
        <v>1435535.4950491379</v>
      </c>
      <c r="O17">
        <v>1511362.497144077</v>
      </c>
      <c r="P17">
        <v>1187436.913614861</v>
      </c>
      <c r="Q17">
        <v>1226708.4645340459</v>
      </c>
      <c r="R17">
        <v>1490292.871051989</v>
      </c>
      <c r="S17">
        <v>1564235.7699001126</v>
      </c>
      <c r="T17">
        <v>1344879.0406200499</v>
      </c>
      <c r="U17">
        <v>1446507.62974141</v>
      </c>
      <c r="V17">
        <v>1621812.0127900699</v>
      </c>
      <c r="W17">
        <v>1492455.5917030009</v>
      </c>
      <c r="X17">
        <v>1885070.4192587801</v>
      </c>
      <c r="Y17">
        <v>2023061.0210005345</v>
      </c>
      <c r="Z17">
        <v>1730087.6696810289</v>
      </c>
      <c r="AA17">
        <v>1738817.8163574312</v>
      </c>
      <c r="AB17">
        <v>1625296.7919934664</v>
      </c>
      <c r="AC17">
        <v>1558587.0652183362</v>
      </c>
      <c r="AD17">
        <v>1559267.2768349536</v>
      </c>
      <c r="AE17">
        <v>2117549.7487049331</v>
      </c>
      <c r="AF17">
        <v>1612317.20367559</v>
      </c>
      <c r="AG17">
        <v>2282939.5166670699</v>
      </c>
      <c r="AH17">
        <v>2054682.0168180624</v>
      </c>
      <c r="AI17">
        <v>2047927.3432127801</v>
      </c>
      <c r="AJ17">
        <v>1932383.4309044704</v>
      </c>
      <c r="AK17"/>
      <c r="AL17"/>
      <c r="AM17"/>
    </row>
    <row r="18" spans="1:39" x14ac:dyDescent="0.35">
      <c r="A18">
        <v>3</v>
      </c>
      <c r="B18">
        <v>2</v>
      </c>
      <c r="C18" t="s">
        <v>146</v>
      </c>
      <c r="D18">
        <v>571820.82388796494</v>
      </c>
      <c r="E18">
        <v>894634.78989908041</v>
      </c>
      <c r="F18">
        <v>694827.53293135099</v>
      </c>
      <c r="G18">
        <v>872297.27190360229</v>
      </c>
      <c r="H18">
        <v>928278.9588269674</v>
      </c>
      <c r="I18">
        <v>878151.38429236214</v>
      </c>
      <c r="J18">
        <v>989652.58616894507</v>
      </c>
      <c r="K18">
        <v>960756.07310648297</v>
      </c>
      <c r="L18">
        <v>659460.74161081424</v>
      </c>
      <c r="M18">
        <v>620435.94821805216</v>
      </c>
      <c r="N18">
        <v>776432.96511293435</v>
      </c>
      <c r="O18">
        <v>797107.63123667601</v>
      </c>
      <c r="P18">
        <v>570157.47207153961</v>
      </c>
      <c r="Q18">
        <v>744883.7433220729</v>
      </c>
      <c r="R18">
        <v>507194.59072556806</v>
      </c>
      <c r="S18">
        <v>533105.22884705896</v>
      </c>
      <c r="T18">
        <v>687756.05890052288</v>
      </c>
      <c r="U18">
        <v>978478.8613577605</v>
      </c>
      <c r="V18">
        <v>802493.29120340548</v>
      </c>
      <c r="W18">
        <v>613555.33617732103</v>
      </c>
      <c r="X18">
        <v>636421.99292689911</v>
      </c>
      <c r="Y18">
        <v>552884.20498459041</v>
      </c>
      <c r="Z18">
        <v>501218.704866966</v>
      </c>
      <c r="AA18">
        <v>447035.42535112117</v>
      </c>
      <c r="AB18">
        <v>517567.2326399383</v>
      </c>
      <c r="AC18">
        <v>557659.20871985401</v>
      </c>
      <c r="AD18">
        <v>526983.84052285051</v>
      </c>
      <c r="AE18">
        <v>596504.31815468334</v>
      </c>
      <c r="AF18">
        <v>807989.61546963849</v>
      </c>
      <c r="AG18">
        <v>1172356.9706450701</v>
      </c>
      <c r="AH18">
        <v>1093530.6012992833</v>
      </c>
      <c r="AI18">
        <v>1121716.58879047</v>
      </c>
      <c r="AJ18">
        <v>504384.30416179326</v>
      </c>
      <c r="AK18"/>
      <c r="AL18"/>
      <c r="AM18"/>
    </row>
    <row r="19" spans="1:39" x14ac:dyDescent="0.35">
      <c r="A19">
        <v>4</v>
      </c>
      <c r="B19">
        <v>2</v>
      </c>
      <c r="C19" t="s">
        <v>146</v>
      </c>
      <c r="D19">
        <v>484979.78631064971</v>
      </c>
      <c r="E19">
        <v>711664.03281288024</v>
      </c>
      <c r="F19">
        <v>665173.19692134473</v>
      </c>
      <c r="G19">
        <v>554134.74542102648</v>
      </c>
      <c r="H19">
        <v>480227.34550195368</v>
      </c>
      <c r="I19">
        <v>606531.08185148402</v>
      </c>
      <c r="J19">
        <v>551721.12813490815</v>
      </c>
      <c r="K19">
        <v>761232.81452129781</v>
      </c>
      <c r="L19">
        <v>631601.68676781876</v>
      </c>
      <c r="M19">
        <v>830489.82969191088</v>
      </c>
      <c r="N19">
        <v>676681.81650898349</v>
      </c>
      <c r="O19">
        <v>928883.09242875292</v>
      </c>
      <c r="P19">
        <v>594401.39178593049</v>
      </c>
      <c r="Q19">
        <v>644007.64315154706</v>
      </c>
      <c r="R19">
        <v>955505.24701675051</v>
      </c>
      <c r="S19">
        <v>684134.42970619397</v>
      </c>
      <c r="T19">
        <v>662745.68971816194</v>
      </c>
      <c r="U19">
        <v>772084.36769718956</v>
      </c>
      <c r="V19">
        <v>1060083.1639508379</v>
      </c>
      <c r="W19">
        <v>713687.58880191506</v>
      </c>
      <c r="X19">
        <v>1129863.6505801084</v>
      </c>
      <c r="Y19">
        <v>1104388.2499647448</v>
      </c>
      <c r="Z19">
        <v>1180078.0175264718</v>
      </c>
      <c r="AA19">
        <v>800801.59526510199</v>
      </c>
      <c r="AB19">
        <v>1301683.75371408</v>
      </c>
      <c r="AC19">
        <v>1196816.69964651</v>
      </c>
      <c r="AD19">
        <v>1196348.5781082301</v>
      </c>
      <c r="AE19">
        <v>1256995.4605398413</v>
      </c>
      <c r="AF19">
        <v>873624.94971276238</v>
      </c>
      <c r="AG19">
        <v>928039.11307246611</v>
      </c>
      <c r="AH19">
        <v>1122270.2893195238</v>
      </c>
      <c r="AI19">
        <v>1331038.2075314319</v>
      </c>
      <c r="AJ19">
        <v>969942.90454237908</v>
      </c>
      <c r="AK19"/>
      <c r="AL19"/>
      <c r="AM19"/>
    </row>
    <row r="20" spans="1:39" x14ac:dyDescent="0.35">
      <c r="A20">
        <v>5</v>
      </c>
      <c r="B20">
        <v>2</v>
      </c>
      <c r="C20" t="s">
        <v>146</v>
      </c>
      <c r="D20">
        <v>2415051.3600824513</v>
      </c>
      <c r="E20">
        <v>1793387.2116414104</v>
      </c>
      <c r="F20">
        <v>4091406.8260488855</v>
      </c>
      <c r="G20">
        <v>2490075.5029849964</v>
      </c>
      <c r="H20">
        <v>2708317.0098625827</v>
      </c>
      <c r="I20">
        <v>2713315.7300584698</v>
      </c>
      <c r="J20">
        <v>2745271.887194247</v>
      </c>
      <c r="K20">
        <v>2462297.4431866943</v>
      </c>
      <c r="L20">
        <v>2768021.5489264107</v>
      </c>
      <c r="M20">
        <v>2099048.0415327046</v>
      </c>
      <c r="N20">
        <v>2982626.3423474124</v>
      </c>
      <c r="O20">
        <v>2170151.28179284</v>
      </c>
      <c r="P20">
        <v>2691192.7660805476</v>
      </c>
      <c r="Q20">
        <v>2704804.4020093875</v>
      </c>
      <c r="R20">
        <v>2360650.4567519687</v>
      </c>
      <c r="S20">
        <v>3249217.4616300389</v>
      </c>
      <c r="T20">
        <v>2917148.6352369413</v>
      </c>
      <c r="U20">
        <v>3542810.2893637689</v>
      </c>
      <c r="V20">
        <v>3321540.068063356</v>
      </c>
      <c r="W20">
        <v>3328196.9747940274</v>
      </c>
      <c r="X20">
        <v>3019720.1508651832</v>
      </c>
      <c r="Y20">
        <v>2475736.5911750738</v>
      </c>
      <c r="Z20">
        <v>2424882.3822854999</v>
      </c>
      <c r="AA20">
        <v>2880841.3215150684</v>
      </c>
      <c r="AB20">
        <v>2054070.3861178611</v>
      </c>
      <c r="AC20">
        <v>1969451.3709250281</v>
      </c>
      <c r="AD20">
        <v>2244944.6395951374</v>
      </c>
      <c r="AE20">
        <v>2923302.1429951293</v>
      </c>
      <c r="AF20">
        <v>2778241.9722965611</v>
      </c>
      <c r="AG20">
        <v>3029049.9514220105</v>
      </c>
      <c r="AH20">
        <v>2703504.9866989274</v>
      </c>
      <c r="AI20">
        <v>2192961.9712933498</v>
      </c>
      <c r="AJ20">
        <v>3373453.6605695589</v>
      </c>
      <c r="AK20"/>
      <c r="AL20"/>
      <c r="AM20"/>
    </row>
    <row r="21" spans="1:39" x14ac:dyDescent="0.35">
      <c r="A21">
        <v>6</v>
      </c>
      <c r="B21">
        <v>2</v>
      </c>
      <c r="C21" t="s">
        <v>146</v>
      </c>
      <c r="D21">
        <v>535391.69869739003</v>
      </c>
      <c r="E21">
        <v>495900.61674653692</v>
      </c>
      <c r="F21">
        <v>646462.68500986509</v>
      </c>
      <c r="G21">
        <v>449265.60767767148</v>
      </c>
      <c r="H21">
        <v>408762.30404365127</v>
      </c>
      <c r="I21">
        <v>679753.56129539153</v>
      </c>
      <c r="J21">
        <v>688073.41130080912</v>
      </c>
      <c r="K21">
        <v>510616.23370709998</v>
      </c>
      <c r="L21">
        <v>471998.01082618453</v>
      </c>
      <c r="M21">
        <v>667288.59858068312</v>
      </c>
      <c r="N21">
        <v>458809.6804740848</v>
      </c>
      <c r="O21">
        <v>585711.53534805553</v>
      </c>
      <c r="P21">
        <v>711497.30793393392</v>
      </c>
      <c r="Q21">
        <v>467746.85162185098</v>
      </c>
      <c r="R21">
        <v>437831.6437957281</v>
      </c>
      <c r="S21">
        <v>520095.84437292576</v>
      </c>
      <c r="T21">
        <v>463425.91544577613</v>
      </c>
      <c r="U21">
        <v>614447.34701423836</v>
      </c>
      <c r="V21">
        <v>442033.76624978537</v>
      </c>
      <c r="W21">
        <v>668589.28723330703</v>
      </c>
      <c r="X21">
        <v>791152.60726708488</v>
      </c>
      <c r="Y21">
        <v>522313.43048605043</v>
      </c>
      <c r="Z21">
        <v>789395.96356810478</v>
      </c>
      <c r="AA21">
        <v>686709.15060024464</v>
      </c>
      <c r="AB21">
        <v>588523.94129878958</v>
      </c>
      <c r="AC21">
        <v>819907.83182579686</v>
      </c>
      <c r="AD21">
        <v>707466.8775078</v>
      </c>
      <c r="AE21">
        <v>520562.44791606267</v>
      </c>
      <c r="AF21">
        <v>548518.4041846667</v>
      </c>
      <c r="AG21">
        <v>526837.41932716803</v>
      </c>
      <c r="AH21">
        <v>501897.000097732</v>
      </c>
      <c r="AI21">
        <v>707357.96119219507</v>
      </c>
      <c r="AJ21">
        <v>641776.89258263947</v>
      </c>
      <c r="AK21"/>
      <c r="AL21"/>
      <c r="AM21"/>
    </row>
    <row r="22" spans="1:39" x14ac:dyDescent="0.35">
      <c r="A22">
        <v>7</v>
      </c>
      <c r="B22">
        <v>2</v>
      </c>
      <c r="C22" t="s">
        <v>146</v>
      </c>
      <c r="D22">
        <v>433112.20418361458</v>
      </c>
      <c r="E22">
        <v>751082.78512851533</v>
      </c>
      <c r="F22">
        <v>784626.08955399203</v>
      </c>
      <c r="G22">
        <v>555308.14002856798</v>
      </c>
      <c r="H22">
        <v>701442.18547090562</v>
      </c>
      <c r="I22">
        <v>897930.94293652149</v>
      </c>
      <c r="J22">
        <v>914626.66095204582</v>
      </c>
      <c r="K22">
        <v>651968.8389570131</v>
      </c>
      <c r="L22">
        <v>581362.09350648557</v>
      </c>
      <c r="M22">
        <v>595569.20254732622</v>
      </c>
      <c r="N22">
        <v>766646.94041638926</v>
      </c>
      <c r="O22">
        <v>682629.04819936317</v>
      </c>
      <c r="P22">
        <v>722068.56102044252</v>
      </c>
      <c r="Q22">
        <v>550983.97487616027</v>
      </c>
      <c r="R22">
        <v>553915.33800189593</v>
      </c>
      <c r="S22">
        <v>516588.72988667962</v>
      </c>
      <c r="T22">
        <v>600157.21053101239</v>
      </c>
      <c r="U22">
        <v>888016.43121092941</v>
      </c>
      <c r="V22">
        <v>603962.84321659943</v>
      </c>
      <c r="W22">
        <v>837350.88574582594</v>
      </c>
      <c r="X22">
        <v>780125.4765827324</v>
      </c>
      <c r="Y22">
        <v>592421.99438293499</v>
      </c>
      <c r="Z22">
        <v>602668.95865925925</v>
      </c>
      <c r="AA22">
        <v>1010339.1332813454</v>
      </c>
      <c r="AB22">
        <v>597632.44576749951</v>
      </c>
      <c r="AC22">
        <v>659935.22642867197</v>
      </c>
      <c r="AD22">
        <v>898248.42920019082</v>
      </c>
      <c r="AE22">
        <v>719894.79232459585</v>
      </c>
      <c r="AF22">
        <v>695152.73301544308</v>
      </c>
      <c r="AG22">
        <v>926355.02934777457</v>
      </c>
      <c r="AH22">
        <v>673045.34386661276</v>
      </c>
      <c r="AI22">
        <v>963926.50545232638</v>
      </c>
      <c r="AJ22">
        <v>864225.17880285776</v>
      </c>
      <c r="AK22"/>
      <c r="AL22"/>
      <c r="AM22"/>
    </row>
    <row r="23" spans="1:39" x14ac:dyDescent="0.35">
      <c r="A23">
        <v>8</v>
      </c>
      <c r="B23">
        <v>2</v>
      </c>
      <c r="C23" t="s">
        <v>146</v>
      </c>
      <c r="D23">
        <v>133563.67834580821</v>
      </c>
      <c r="E23">
        <v>158317.9083215823</v>
      </c>
      <c r="F23">
        <v>185691.95079576349</v>
      </c>
      <c r="G23">
        <v>240732.34933177111</v>
      </c>
      <c r="H23">
        <v>207514.35713021897</v>
      </c>
      <c r="I23">
        <v>204563.94887226142</v>
      </c>
      <c r="J23">
        <v>161177.94069484257</v>
      </c>
      <c r="K23">
        <v>190889.69380255096</v>
      </c>
      <c r="L23">
        <v>239539.75348817045</v>
      </c>
      <c r="M23">
        <v>243785.60087304973</v>
      </c>
      <c r="N23">
        <v>195557.04614457145</v>
      </c>
      <c r="O23">
        <v>216038.21239727899</v>
      </c>
      <c r="P23">
        <v>230409.7562509274</v>
      </c>
      <c r="Q23">
        <v>174720.46855072715</v>
      </c>
      <c r="R23">
        <v>171280.72364631208</v>
      </c>
      <c r="S23">
        <v>208775.98989533371</v>
      </c>
      <c r="T23">
        <v>214242.46663194828</v>
      </c>
      <c r="U23">
        <v>164799.11471072174</v>
      </c>
      <c r="V23">
        <v>162267.16389583165</v>
      </c>
      <c r="W23">
        <v>170120.39218144037</v>
      </c>
      <c r="X23">
        <v>244730.5967791962</v>
      </c>
      <c r="Y23">
        <v>167008.21309430781</v>
      </c>
      <c r="Z23">
        <v>291053.61132051219</v>
      </c>
      <c r="AA23">
        <v>305961.12182608934</v>
      </c>
      <c r="AB23">
        <v>229260.2838121189</v>
      </c>
      <c r="AC23">
        <v>282703.81258693739</v>
      </c>
      <c r="AD23">
        <v>185952.07228463769</v>
      </c>
      <c r="AE23">
        <v>209601.96525816541</v>
      </c>
      <c r="AF23">
        <v>172414.25861629655</v>
      </c>
      <c r="AG23">
        <v>171602.02835070956</v>
      </c>
      <c r="AH23">
        <v>247367.21014190986</v>
      </c>
      <c r="AI23">
        <v>192664.92714273595</v>
      </c>
      <c r="AJ23">
        <v>195651.40782194343</v>
      </c>
      <c r="AK23"/>
      <c r="AL23"/>
      <c r="AM23"/>
    </row>
    <row r="24" spans="1:39" x14ac:dyDescent="0.35">
      <c r="A24">
        <v>9</v>
      </c>
      <c r="B24">
        <v>2</v>
      </c>
      <c r="C24" t="s">
        <v>146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122702.41521028636</v>
      </c>
      <c r="O24">
        <v>192013.35019849814</v>
      </c>
      <c r="P24">
        <v>211922.0532854021</v>
      </c>
      <c r="Q24">
        <v>128963.34173816119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32370.239393651464</v>
      </c>
      <c r="AA24">
        <v>47031.132966534213</v>
      </c>
      <c r="AB24">
        <v>44416.187379605879</v>
      </c>
      <c r="AC24">
        <v>23667.307334027901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/>
      <c r="AL24"/>
      <c r="AM24"/>
    </row>
    <row r="25" spans="1:39" x14ac:dyDescent="0.35">
      <c r="A25">
        <v>10</v>
      </c>
      <c r="B25">
        <v>2</v>
      </c>
      <c r="C25" t="s">
        <v>146</v>
      </c>
      <c r="D25">
        <v>1312983.7788556383</v>
      </c>
      <c r="E25">
        <v>388085.90144477598</v>
      </c>
      <c r="F25">
        <v>2474626.1006892649</v>
      </c>
      <c r="G25">
        <v>1244769.4059469858</v>
      </c>
      <c r="H25">
        <v>1390598.1632178067</v>
      </c>
      <c r="I25">
        <v>931067.27695429535</v>
      </c>
      <c r="J25">
        <v>981393.87424654956</v>
      </c>
      <c r="K25">
        <v>1108822.6767200304</v>
      </c>
      <c r="L25">
        <v>1475121.6911055702</v>
      </c>
      <c r="M25">
        <v>592404.63953164546</v>
      </c>
      <c r="N25">
        <v>1438910.2601020806</v>
      </c>
      <c r="O25">
        <v>493759.13564964407</v>
      </c>
      <c r="P25">
        <v>815295.0875898418</v>
      </c>
      <c r="Q25">
        <v>1382389.765222488</v>
      </c>
      <c r="R25">
        <v>1197622.7513080325</v>
      </c>
      <c r="S25">
        <v>2003756.8974750999</v>
      </c>
      <c r="T25">
        <v>1639323.0426282045</v>
      </c>
      <c r="U25">
        <v>1875547.3964278796</v>
      </c>
      <c r="V25">
        <v>2113276.2947011394</v>
      </c>
      <c r="W25">
        <v>1652136.4096334539</v>
      </c>
      <c r="X25">
        <v>1203711.4702361696</v>
      </c>
      <c r="Y25">
        <v>1193992.9532117804</v>
      </c>
      <c r="Z25">
        <v>709393.60934397229</v>
      </c>
      <c r="AA25">
        <v>830800.78284085495</v>
      </c>
      <c r="AB25">
        <v>594237.52785984729</v>
      </c>
      <c r="AC25">
        <v>183237.19274959411</v>
      </c>
      <c r="AD25">
        <v>453277.2606025089</v>
      </c>
      <c r="AE25">
        <v>1473242.9374963052</v>
      </c>
      <c r="AF25">
        <v>1362156.5764801549</v>
      </c>
      <c r="AG25">
        <v>1404255.4743963585</v>
      </c>
      <c r="AH25">
        <v>1281195.4325926728</v>
      </c>
      <c r="AI25">
        <v>329012.57750609238</v>
      </c>
      <c r="AJ25">
        <v>1671800.1813621181</v>
      </c>
      <c r="AK25"/>
      <c r="AL25"/>
      <c r="AM25"/>
    </row>
    <row r="26" spans="1:39" x14ac:dyDescent="0.35">
      <c r="A26">
        <v>11</v>
      </c>
      <c r="B26">
        <v>2</v>
      </c>
      <c r="C26" t="s">
        <v>146</v>
      </c>
      <c r="D26">
        <v>-36046.801360271558</v>
      </c>
      <c r="E26">
        <v>-47368.854080207682</v>
      </c>
      <c r="F26">
        <v>-47515.689825954054</v>
      </c>
      <c r="G26">
        <v>-62974.613406703225</v>
      </c>
      <c r="H26">
        <v>-40438.035363223717</v>
      </c>
      <c r="I26">
        <v>-32764.828358580104</v>
      </c>
      <c r="J26">
        <v>-27026.600686738406</v>
      </c>
      <c r="K26">
        <v>-32257.355403131573</v>
      </c>
      <c r="L26">
        <v>-33970.843848067423</v>
      </c>
      <c r="M26">
        <v>-42049.748391495952</v>
      </c>
      <c r="N26">
        <v>2898.2817299084754</v>
      </c>
      <c r="O26">
        <v>36312.900718556906</v>
      </c>
      <c r="P26">
        <v>54919.805647653542</v>
      </c>
      <c r="Q26">
        <v>30094.642489534384</v>
      </c>
      <c r="R26">
        <v>23082.507683392909</v>
      </c>
      <c r="S26">
        <v>18314.24254791666</v>
      </c>
      <c r="T26">
        <v>17432.323942568684</v>
      </c>
      <c r="U26">
        <v>19182.60409191273</v>
      </c>
      <c r="V26">
        <v>23704.443582496249</v>
      </c>
      <c r="W26">
        <v>35558.568335098666</v>
      </c>
      <c r="X26">
        <v>52503.394750536594</v>
      </c>
      <c r="Y26">
        <v>71216.082725785076</v>
      </c>
      <c r="Z26">
        <v>52616.396340952102</v>
      </c>
      <c r="AA26">
        <v>48390.407178354828</v>
      </c>
      <c r="AB26">
        <v>64630.421612352176</v>
      </c>
      <c r="AC26">
        <v>57226.909944460785</v>
      </c>
      <c r="AD26">
        <v>42073.481975433657</v>
      </c>
      <c r="AE26">
        <v>43718.300577472452</v>
      </c>
      <c r="AF26">
        <v>77353.837854525569</v>
      </c>
      <c r="AG26">
        <v>93373.534149775922</v>
      </c>
      <c r="AH26">
        <v>97680.26986651546</v>
      </c>
      <c r="AI26">
        <v>83753.034565910872</v>
      </c>
      <c r="AJ26">
        <v>62853.985682509046</v>
      </c>
      <c r="AK26"/>
      <c r="AL26"/>
      <c r="AM26"/>
    </row>
    <row r="27" spans="1:39" x14ac:dyDescent="0.35">
      <c r="A27">
        <v>12</v>
      </c>
      <c r="B27">
        <v>2</v>
      </c>
      <c r="C27" t="s">
        <v>146</v>
      </c>
      <c r="D27">
        <v>1276936.9774953667</v>
      </c>
      <c r="E27">
        <v>340717.04736456828</v>
      </c>
      <c r="F27">
        <v>2427110.410863311</v>
      </c>
      <c r="G27">
        <v>1181794.7925402825</v>
      </c>
      <c r="H27">
        <v>1350160.1278545831</v>
      </c>
      <c r="I27">
        <v>898302.44859571522</v>
      </c>
      <c r="J27">
        <v>954367.27355981118</v>
      </c>
      <c r="K27">
        <v>1076565.3213168988</v>
      </c>
      <c r="L27">
        <v>1441150.8472575028</v>
      </c>
      <c r="M27">
        <v>550354.89114014956</v>
      </c>
      <c r="N27">
        <v>1441808.5418319891</v>
      </c>
      <c r="O27">
        <v>530072.03636820102</v>
      </c>
      <c r="P27">
        <v>870214.89323749533</v>
      </c>
      <c r="Q27">
        <v>1412484.4077120223</v>
      </c>
      <c r="R27">
        <v>1220705.2589914254</v>
      </c>
      <c r="S27">
        <v>2022071.1400230166</v>
      </c>
      <c r="T27">
        <v>1656755.3665707731</v>
      </c>
      <c r="U27">
        <v>1894730.0005197923</v>
      </c>
      <c r="V27">
        <v>2136980.7382836356</v>
      </c>
      <c r="W27">
        <v>1687694.9779685526</v>
      </c>
      <c r="X27">
        <v>1256214.8649867063</v>
      </c>
      <c r="Y27">
        <v>1265209.0359375654</v>
      </c>
      <c r="Z27">
        <v>762010.00568492443</v>
      </c>
      <c r="AA27">
        <v>879191.19001920975</v>
      </c>
      <c r="AB27">
        <v>658867.94947219943</v>
      </c>
      <c r="AC27">
        <v>240464.10269405489</v>
      </c>
      <c r="AD27">
        <v>495350.74257794255</v>
      </c>
      <c r="AE27">
        <v>1516961.2380737776</v>
      </c>
      <c r="AF27">
        <v>1439510.4143346804</v>
      </c>
      <c r="AG27">
        <v>1497629.0085461345</v>
      </c>
      <c r="AH27">
        <v>1378875.7024591882</v>
      </c>
      <c r="AI27">
        <v>412765.61207200325</v>
      </c>
      <c r="AJ27">
        <v>1734654.1670446272</v>
      </c>
      <c r="AK27"/>
      <c r="AL27"/>
      <c r="AM27"/>
    </row>
    <row r="28" spans="1:39" x14ac:dyDescent="0.35">
      <c r="A28">
        <v>13</v>
      </c>
      <c r="B28">
        <v>2</v>
      </c>
      <c r="C28" t="s">
        <v>146</v>
      </c>
      <c r="D28">
        <v>157564.46115404597</v>
      </c>
      <c r="E28">
        <v>134628.32134623162</v>
      </c>
      <c r="F28">
        <v>174432.08430410872</v>
      </c>
      <c r="G28">
        <v>132884.75945100398</v>
      </c>
      <c r="H28">
        <v>166652.90396186215</v>
      </c>
      <c r="I28">
        <v>298395.79092686588</v>
      </c>
      <c r="J28">
        <v>207665.61530253603</v>
      </c>
      <c r="K28">
        <v>247640.67793021348</v>
      </c>
      <c r="L28">
        <v>312376.90821992717</v>
      </c>
      <c r="M28">
        <v>272889.92976702377</v>
      </c>
      <c r="N28">
        <v>202045.55444028703</v>
      </c>
      <c r="O28">
        <v>155045.68753365969</v>
      </c>
      <c r="P28">
        <v>229630.91259301253</v>
      </c>
      <c r="Q28">
        <v>226408.07919954116</v>
      </c>
      <c r="R28">
        <v>180860.48855364768</v>
      </c>
      <c r="S28">
        <v>174618.4544598182</v>
      </c>
      <c r="T28">
        <v>308693.86600398441</v>
      </c>
      <c r="U28">
        <v>322848.93431704043</v>
      </c>
      <c r="V28">
        <v>248751.03181867182</v>
      </c>
      <c r="W28">
        <v>241195.31845378556</v>
      </c>
      <c r="X28">
        <v>227305.66358552646</v>
      </c>
      <c r="Y28">
        <v>322346.09262280638</v>
      </c>
      <c r="Z28">
        <v>138341.28923908045</v>
      </c>
      <c r="AA28">
        <v>-20066.991344748109</v>
      </c>
      <c r="AB28">
        <v>-19609.867563494267</v>
      </c>
      <c r="AC28">
        <v>110570.47115466301</v>
      </c>
      <c r="AD28">
        <v>221886.27429222979</v>
      </c>
      <c r="AE28">
        <v>330096.39958245878</v>
      </c>
      <c r="AF28">
        <v>207665.61530253603</v>
      </c>
      <c r="AG28">
        <v>247640.67793021348</v>
      </c>
      <c r="AH28">
        <v>312376.90821992717</v>
      </c>
      <c r="AI28">
        <v>272889.92976702377</v>
      </c>
      <c r="AJ28">
        <v>202045.55444028703</v>
      </c>
      <c r="AK28"/>
      <c r="AL28"/>
      <c r="AM28"/>
    </row>
    <row r="29" spans="1:39" x14ac:dyDescent="0.35">
      <c r="A29">
        <v>14</v>
      </c>
      <c r="B29">
        <v>2</v>
      </c>
      <c r="C29" t="s">
        <v>146</v>
      </c>
      <c r="D29">
        <v>1119372.5163413207</v>
      </c>
      <c r="E29">
        <v>206088.72601833666</v>
      </c>
      <c r="F29">
        <v>2252678.3265592023</v>
      </c>
      <c r="G29">
        <v>1048910.0330892785</v>
      </c>
      <c r="H29">
        <v>1183507.2238927209</v>
      </c>
      <c r="I29">
        <v>599906.65766884934</v>
      </c>
      <c r="J29">
        <v>746701.65825727512</v>
      </c>
      <c r="K29">
        <v>828924.64338668529</v>
      </c>
      <c r="L29">
        <v>1128773.9390375756</v>
      </c>
      <c r="M29">
        <v>277464.96137312579</v>
      </c>
      <c r="N29">
        <v>1239762.9873917021</v>
      </c>
      <c r="O29">
        <v>375026.34883454134</v>
      </c>
      <c r="P29">
        <v>640583.98064448277</v>
      </c>
      <c r="Q29">
        <v>1186076.3285124812</v>
      </c>
      <c r="R29">
        <v>1039844.7704377777</v>
      </c>
      <c r="S29">
        <v>1847452.6855631983</v>
      </c>
      <c r="T29">
        <v>1348061.5005667887</v>
      </c>
      <c r="U29">
        <v>1571881.0662027518</v>
      </c>
      <c r="V29">
        <v>1888229.7064649637</v>
      </c>
      <c r="W29">
        <v>1446499.6595147671</v>
      </c>
      <c r="X29">
        <v>1028909.2014011799</v>
      </c>
      <c r="Y29">
        <v>942862.94331475906</v>
      </c>
      <c r="Z29">
        <v>623668.71644584392</v>
      </c>
      <c r="AA29">
        <v>899258.18136395782</v>
      </c>
      <c r="AB29">
        <v>678477.81703569368</v>
      </c>
      <c r="AC29">
        <v>129893.63153939188</v>
      </c>
      <c r="AD29">
        <v>273464.46828571276</v>
      </c>
      <c r="AE29">
        <v>1186864.8384913187</v>
      </c>
      <c r="AF29">
        <v>1231844.7990321445</v>
      </c>
      <c r="AG29">
        <v>1249988.3306159209</v>
      </c>
      <c r="AH29">
        <v>1066498.794239261</v>
      </c>
      <c r="AI29">
        <v>139875.68230497948</v>
      </c>
      <c r="AJ29">
        <v>1532608.6126043403</v>
      </c>
      <c r="AK29"/>
      <c r="AL29"/>
      <c r="AM29"/>
    </row>
    <row r="30" spans="1:39" x14ac:dyDescent="0.35">
      <c r="A30">
        <v>1</v>
      </c>
      <c r="B30">
        <v>3</v>
      </c>
      <c r="C30" t="s">
        <v>146</v>
      </c>
      <c r="D30">
        <v>1205584.0070168604</v>
      </c>
      <c r="E30">
        <v>1473497.6296594252</v>
      </c>
      <c r="F30">
        <v>1947165.6187267683</v>
      </c>
      <c r="G30">
        <v>1417436.8649144717</v>
      </c>
      <c r="H30">
        <v>1765475.5981258713</v>
      </c>
      <c r="I30">
        <v>1660031.2221143008</v>
      </c>
      <c r="J30">
        <v>1718941.6491406369</v>
      </c>
      <c r="K30">
        <v>1722803.4545649833</v>
      </c>
      <c r="L30">
        <v>1299510.5200554603</v>
      </c>
      <c r="M30">
        <v>1645037.5322663093</v>
      </c>
      <c r="N30">
        <v>1416968.0231052483</v>
      </c>
      <c r="O30">
        <v>1627164.6136063046</v>
      </c>
      <c r="P30">
        <v>1463465.7058404174</v>
      </c>
      <c r="Q30">
        <v>1500867.7508795669</v>
      </c>
      <c r="R30">
        <v>1425468.0908551069</v>
      </c>
      <c r="S30">
        <v>1271488.5969267339</v>
      </c>
      <c r="T30">
        <v>1750044.3202563468</v>
      </c>
      <c r="U30">
        <v>1655555.3103022575</v>
      </c>
      <c r="V30">
        <v>1612777.0672031844</v>
      </c>
      <c r="W30">
        <v>1574100.523546281</v>
      </c>
      <c r="X30">
        <v>1234667.5463015966</v>
      </c>
      <c r="Y30">
        <v>1464920.7589445156</v>
      </c>
      <c r="Z30">
        <v>1628922.0087400263</v>
      </c>
      <c r="AA30">
        <v>1488724.567875955</v>
      </c>
      <c r="AB30">
        <v>1992790.0718896301</v>
      </c>
      <c r="AC30">
        <v>1280359.0217312006</v>
      </c>
      <c r="AD30">
        <v>1490212.1594858731</v>
      </c>
      <c r="AE30">
        <v>1253184.4321896427</v>
      </c>
      <c r="AF30">
        <v>1484779.6547946667</v>
      </c>
      <c r="AG30">
        <v>1790298.096204642</v>
      </c>
      <c r="AH30">
        <v>1512891.6106498409</v>
      </c>
      <c r="AI30">
        <v>1457502.6534749356</v>
      </c>
      <c r="AJ30">
        <v>1461881.0218548351</v>
      </c>
      <c r="AK30"/>
      <c r="AL30"/>
      <c r="AM30"/>
    </row>
    <row r="31" spans="1:39" x14ac:dyDescent="0.35">
      <c r="A31">
        <v>2</v>
      </c>
      <c r="B31">
        <v>3</v>
      </c>
      <c r="C31" t="s">
        <v>146</v>
      </c>
      <c r="D31">
        <v>484742.38088433846</v>
      </c>
      <c r="E31">
        <v>475045.70361649035</v>
      </c>
      <c r="F31">
        <v>497625.23833185452</v>
      </c>
      <c r="G31">
        <v>481420.03624404268</v>
      </c>
      <c r="H31">
        <v>490735.66969584441</v>
      </c>
      <c r="I31">
        <v>610543.94618802611</v>
      </c>
      <c r="J31">
        <v>534183.89561725431</v>
      </c>
      <c r="K31">
        <v>635187.41943348525</v>
      </c>
      <c r="L31">
        <v>640854.41266461939</v>
      </c>
      <c r="M31">
        <v>622736.71168579755</v>
      </c>
      <c r="N31">
        <v>617839.15191590285</v>
      </c>
      <c r="O31">
        <v>679612.29177830531</v>
      </c>
      <c r="P31">
        <v>610433.29910460266</v>
      </c>
      <c r="Q31">
        <v>671545.88821680192</v>
      </c>
      <c r="R31">
        <v>625839.97335262003</v>
      </c>
      <c r="S31">
        <v>583564.63941725274</v>
      </c>
      <c r="T31">
        <v>608874.67575567449</v>
      </c>
      <c r="U31">
        <v>672053.82385873888</v>
      </c>
      <c r="V31">
        <v>710053.62175317062</v>
      </c>
      <c r="W31">
        <v>697183.14641957602</v>
      </c>
      <c r="X31">
        <v>959236.29989482928</v>
      </c>
      <c r="Y31">
        <v>788635.66925788589</v>
      </c>
      <c r="Z31">
        <v>937040.33154163056</v>
      </c>
      <c r="AA31">
        <v>941780.72821129602</v>
      </c>
      <c r="AB31">
        <v>980250.62846975226</v>
      </c>
      <c r="AC31">
        <v>854697.84228590515</v>
      </c>
      <c r="AD31">
        <v>967187.32068400213</v>
      </c>
      <c r="AE31">
        <v>911489.66525512212</v>
      </c>
      <c r="AF31">
        <v>1087887.8327643718</v>
      </c>
      <c r="AG31">
        <v>1218674.1993699421</v>
      </c>
      <c r="AH31">
        <v>937040.33154163056</v>
      </c>
      <c r="AI31">
        <v>941780.72821129602</v>
      </c>
      <c r="AJ31">
        <v>980250.62846975226</v>
      </c>
      <c r="AK31"/>
      <c r="AL31"/>
      <c r="AM31"/>
    </row>
    <row r="32" spans="1:39" x14ac:dyDescent="0.35">
      <c r="A32">
        <v>3</v>
      </c>
      <c r="B32">
        <v>3</v>
      </c>
      <c r="C32" t="s">
        <v>146</v>
      </c>
      <c r="D32">
        <v>365874.84944230068</v>
      </c>
      <c r="E32">
        <v>411229.5535292225</v>
      </c>
      <c r="F32">
        <v>406550.51900470012</v>
      </c>
      <c r="G32">
        <v>428702.38719810278</v>
      </c>
      <c r="H32">
        <v>516009.46039317962</v>
      </c>
      <c r="I32">
        <v>551157.66078233975</v>
      </c>
      <c r="J32">
        <v>666149.28674618097</v>
      </c>
      <c r="K32">
        <v>476044.3928452846</v>
      </c>
      <c r="L32">
        <v>407752.61558107508</v>
      </c>
      <c r="M32">
        <v>413822.80055101187</v>
      </c>
      <c r="N32">
        <v>371898.30783700768</v>
      </c>
      <c r="O32">
        <v>322099.06025902909</v>
      </c>
      <c r="P32">
        <v>355574.01017157931</v>
      </c>
      <c r="Q32">
        <v>318331.83164824109</v>
      </c>
      <c r="R32">
        <v>337373.39427331369</v>
      </c>
      <c r="S32">
        <v>312874.11967435898</v>
      </c>
      <c r="T32">
        <v>445433.26703714998</v>
      </c>
      <c r="U32">
        <v>545496.37311451253</v>
      </c>
      <c r="V32">
        <v>508819.55840458476</v>
      </c>
      <c r="W32">
        <v>439944.33669308096</v>
      </c>
      <c r="X32">
        <v>281273.67956298724</v>
      </c>
      <c r="Y32">
        <v>304228.58314836299</v>
      </c>
      <c r="Z32">
        <v>335021.27468392526</v>
      </c>
      <c r="AA32">
        <v>332742.26296460838</v>
      </c>
      <c r="AB32">
        <v>345522.31607590191</v>
      </c>
      <c r="AC32">
        <v>301977.017359171</v>
      </c>
      <c r="AD32">
        <v>282583.89248903701</v>
      </c>
      <c r="AE32">
        <v>360801.10276871099</v>
      </c>
      <c r="AF32">
        <v>425509.82702636841</v>
      </c>
      <c r="AG32">
        <v>544342.91534891329</v>
      </c>
      <c r="AH32">
        <v>494698.8077703563</v>
      </c>
      <c r="AI32">
        <v>412380.70811367518</v>
      </c>
      <c r="AJ32">
        <v>319681.90806498943</v>
      </c>
      <c r="AK32"/>
      <c r="AL32"/>
      <c r="AM32"/>
    </row>
    <row r="33" spans="1:39" x14ac:dyDescent="0.35">
      <c r="A33">
        <v>4</v>
      </c>
      <c r="B33">
        <v>3</v>
      </c>
      <c r="C33" t="s">
        <v>146</v>
      </c>
      <c r="D33">
        <v>266977.2804850337</v>
      </c>
      <c r="E33">
        <v>315348.63726585737</v>
      </c>
      <c r="F33">
        <v>310156.60342903261</v>
      </c>
      <c r="G33">
        <v>309020.75483385177</v>
      </c>
      <c r="H33">
        <v>286646.87994556979</v>
      </c>
      <c r="I33">
        <v>342178.96652689594</v>
      </c>
      <c r="J33">
        <v>304687.16557073739</v>
      </c>
      <c r="K33">
        <v>400412.7034350817</v>
      </c>
      <c r="L33">
        <v>336092.19655874983</v>
      </c>
      <c r="M33">
        <v>342915.15583455737</v>
      </c>
      <c r="N33">
        <v>444792.25909536576</v>
      </c>
      <c r="O33">
        <v>352688.61301826662</v>
      </c>
      <c r="P33">
        <v>397015.68635954871</v>
      </c>
      <c r="Q33">
        <v>448547.00293958554</v>
      </c>
      <c r="R33">
        <v>391766.62272030336</v>
      </c>
      <c r="S33">
        <v>411245.91535500053</v>
      </c>
      <c r="T33">
        <v>383433.67216597812</v>
      </c>
      <c r="U33">
        <v>423897.12027544359</v>
      </c>
      <c r="V33">
        <v>498597.53126605082</v>
      </c>
      <c r="W33">
        <v>452793.0242803669</v>
      </c>
      <c r="X33">
        <v>507449.20990271086</v>
      </c>
      <c r="Y33">
        <v>550049.29448122904</v>
      </c>
      <c r="Z33">
        <v>500944.51807181974</v>
      </c>
      <c r="AA33">
        <v>481446.14187555626</v>
      </c>
      <c r="AB33">
        <v>488414.6749119559</v>
      </c>
      <c r="AC33">
        <v>445953.89016919333</v>
      </c>
      <c r="AD33">
        <v>562236.06361928396</v>
      </c>
      <c r="AE33">
        <v>551056.82022492774</v>
      </c>
      <c r="AF33">
        <v>584117.19895929017</v>
      </c>
      <c r="AG33">
        <v>565596.14709780889</v>
      </c>
      <c r="AH33">
        <v>499466.57790983625</v>
      </c>
      <c r="AI33">
        <v>549330.96556925937</v>
      </c>
      <c r="AJ33">
        <v>624302.59739410051</v>
      </c>
      <c r="AK33"/>
      <c r="AL33"/>
      <c r="AM33"/>
    </row>
    <row r="34" spans="1:39" x14ac:dyDescent="0.35">
      <c r="A34">
        <v>5</v>
      </c>
      <c r="B34">
        <v>3</v>
      </c>
      <c r="C34" t="s">
        <v>146</v>
      </c>
      <c r="D34">
        <v>1057474.2579738644</v>
      </c>
      <c r="E34">
        <v>1221965.1424808358</v>
      </c>
      <c r="F34">
        <v>1728083.7346248901</v>
      </c>
      <c r="G34">
        <v>1161133.7591265601</v>
      </c>
      <c r="H34">
        <v>1453554.9274829663</v>
      </c>
      <c r="I34">
        <v>1377238.5409930912</v>
      </c>
      <c r="J34">
        <v>1282289.092440973</v>
      </c>
      <c r="K34">
        <v>1481533.7777181023</v>
      </c>
      <c r="L34">
        <v>1196520.1205802546</v>
      </c>
      <c r="M34">
        <v>1511036.2875665375</v>
      </c>
      <c r="N34">
        <v>1218116.6080887779</v>
      </c>
      <c r="O34">
        <v>1631989.2321073143</v>
      </c>
      <c r="P34">
        <v>1321309.3084138923</v>
      </c>
      <c r="Q34">
        <v>1405534.8045085424</v>
      </c>
      <c r="R34">
        <v>1322168.0472141099</v>
      </c>
      <c r="S34">
        <v>1130933.2013146272</v>
      </c>
      <c r="T34">
        <v>1530052.0568088931</v>
      </c>
      <c r="U34">
        <v>1358215.6407710402</v>
      </c>
      <c r="V34">
        <v>1315413.599285719</v>
      </c>
      <c r="W34">
        <v>1378546.3089924091</v>
      </c>
      <c r="X34">
        <v>1405180.956730728</v>
      </c>
      <c r="Y34">
        <v>1399278.5505728093</v>
      </c>
      <c r="Z34">
        <v>1729996.5475259118</v>
      </c>
      <c r="AA34">
        <v>1616316.8912470867</v>
      </c>
      <c r="AB34">
        <v>2139103.7093715244</v>
      </c>
      <c r="AC34">
        <v>1387125.9564887413</v>
      </c>
      <c r="AD34">
        <v>1612579.5240615541</v>
      </c>
      <c r="AE34">
        <v>1252816.174451126</v>
      </c>
      <c r="AF34">
        <v>1563040.4615733796</v>
      </c>
      <c r="AG34">
        <v>1899033.2331278617</v>
      </c>
      <c r="AH34">
        <v>1455766.5565112787</v>
      </c>
      <c r="AI34">
        <v>1437571.708003297</v>
      </c>
      <c r="AJ34">
        <v>1498147.1448654975</v>
      </c>
      <c r="AK34"/>
      <c r="AL34"/>
      <c r="AM34"/>
    </row>
    <row r="35" spans="1:39" x14ac:dyDescent="0.35">
      <c r="A35">
        <v>6</v>
      </c>
      <c r="B35">
        <v>3</v>
      </c>
      <c r="C35" t="s">
        <v>146</v>
      </c>
      <c r="D35">
        <v>222868.8904449149</v>
      </c>
      <c r="E35">
        <v>252607.74333930729</v>
      </c>
      <c r="F35">
        <v>366966.94475948304</v>
      </c>
      <c r="G35">
        <v>298780.04275625292</v>
      </c>
      <c r="H35">
        <v>285052.71043432131</v>
      </c>
      <c r="I35">
        <v>313739.70612818771</v>
      </c>
      <c r="J35">
        <v>306624.54581198178</v>
      </c>
      <c r="K35">
        <v>256599.34341033106</v>
      </c>
      <c r="L35">
        <v>279089.76274452958</v>
      </c>
      <c r="M35">
        <v>303628.60993183189</v>
      </c>
      <c r="N35">
        <v>263408.09633449576</v>
      </c>
      <c r="O35">
        <v>324718.20310357818</v>
      </c>
      <c r="P35">
        <v>349040.65258938359</v>
      </c>
      <c r="Q35">
        <v>341676.59391412721</v>
      </c>
      <c r="R35">
        <v>299707.1155542662</v>
      </c>
      <c r="S35">
        <v>260657.32773367563</v>
      </c>
      <c r="T35">
        <v>317322.4794628825</v>
      </c>
      <c r="U35">
        <v>315058.70613604272</v>
      </c>
      <c r="V35">
        <v>327137.14837017067</v>
      </c>
      <c r="W35">
        <v>271889.4924616596</v>
      </c>
      <c r="X35">
        <v>334422.08284590155</v>
      </c>
      <c r="Y35">
        <v>316377.10646815255</v>
      </c>
      <c r="Z35">
        <v>352235.9749594485</v>
      </c>
      <c r="AA35">
        <v>318390.1947579144</v>
      </c>
      <c r="AB35">
        <v>389794.67598279979</v>
      </c>
      <c r="AC35">
        <v>512186.69861088699</v>
      </c>
      <c r="AD35">
        <v>634956.32431607402</v>
      </c>
      <c r="AE35">
        <v>367350.57608168124</v>
      </c>
      <c r="AF35">
        <v>363501.6891980776</v>
      </c>
      <c r="AG35">
        <v>294097.85166151036</v>
      </c>
      <c r="AH35">
        <v>292791.03934669506</v>
      </c>
      <c r="AI35">
        <v>390101.64923821948</v>
      </c>
      <c r="AJ35">
        <v>337836.81683863344</v>
      </c>
      <c r="AK35"/>
      <c r="AL35"/>
      <c r="AM35"/>
    </row>
    <row r="36" spans="1:39" x14ac:dyDescent="0.35">
      <c r="A36">
        <v>7</v>
      </c>
      <c r="B36">
        <v>3</v>
      </c>
      <c r="C36" t="s">
        <v>146</v>
      </c>
      <c r="D36">
        <v>251319.06874027377</v>
      </c>
      <c r="E36">
        <v>303477.11592080386</v>
      </c>
      <c r="F36">
        <v>337847.11608042743</v>
      </c>
      <c r="G36">
        <v>370840.81978634186</v>
      </c>
      <c r="H36">
        <v>339853.76991952118</v>
      </c>
      <c r="I36">
        <v>397497.06656228181</v>
      </c>
      <c r="J36">
        <v>338752.26942246087</v>
      </c>
      <c r="K36">
        <v>395885.38443691703</v>
      </c>
      <c r="L36">
        <v>374495.43947343412</v>
      </c>
      <c r="M36">
        <v>370498.30908414564</v>
      </c>
      <c r="N36">
        <v>376464.27793562395</v>
      </c>
      <c r="O36">
        <v>344194.42444294307</v>
      </c>
      <c r="P36">
        <v>431500.57208906172</v>
      </c>
      <c r="Q36">
        <v>337439.903544428</v>
      </c>
      <c r="R36">
        <v>328907.32288971165</v>
      </c>
      <c r="S36">
        <v>307016.9718268427</v>
      </c>
      <c r="T36">
        <v>333114.53225514665</v>
      </c>
      <c r="U36">
        <v>389768.49207894376</v>
      </c>
      <c r="V36">
        <v>427929.34121060191</v>
      </c>
      <c r="W36">
        <v>383908.56780290446</v>
      </c>
      <c r="X36">
        <v>339623.75713099277</v>
      </c>
      <c r="Y36">
        <v>348795.85318246472</v>
      </c>
      <c r="Z36">
        <v>423464.75765703036</v>
      </c>
      <c r="AA36">
        <v>408644.17275362276</v>
      </c>
      <c r="AB36">
        <v>469399.45636769157</v>
      </c>
      <c r="AC36">
        <v>374779.37076082325</v>
      </c>
      <c r="AD36">
        <v>372249.258698994</v>
      </c>
      <c r="AE36">
        <v>368020.68646685441</v>
      </c>
      <c r="AF36">
        <v>380940.25934792304</v>
      </c>
      <c r="AG36">
        <v>437492.0549473447</v>
      </c>
      <c r="AH36">
        <v>471398.51125369011</v>
      </c>
      <c r="AI36">
        <v>399870.80891197501</v>
      </c>
      <c r="AJ36">
        <v>446703.32884792477</v>
      </c>
      <c r="AK36"/>
      <c r="AL36"/>
      <c r="AM36"/>
    </row>
    <row r="37" spans="1:39" x14ac:dyDescent="0.35">
      <c r="A37">
        <v>8</v>
      </c>
      <c r="B37">
        <v>3</v>
      </c>
      <c r="C37" t="s">
        <v>146</v>
      </c>
      <c r="D37">
        <v>91775.421493219808</v>
      </c>
      <c r="E37">
        <v>112051.64669996496</v>
      </c>
      <c r="F37">
        <v>106284.7909177563</v>
      </c>
      <c r="G37">
        <v>92360.90091238344</v>
      </c>
      <c r="H37">
        <v>110383.00314501353</v>
      </c>
      <c r="I37">
        <v>101038.62679895708</v>
      </c>
      <c r="J37">
        <v>113255.11726406074</v>
      </c>
      <c r="K37">
        <v>101131.83169512122</v>
      </c>
      <c r="L37">
        <v>111955.55527780759</v>
      </c>
      <c r="M37">
        <v>106302.1649481511</v>
      </c>
      <c r="N37">
        <v>105411.78532230918</v>
      </c>
      <c r="O37">
        <v>134568.53398938137</v>
      </c>
      <c r="P37">
        <v>113573.13330002318</v>
      </c>
      <c r="Q37">
        <v>103327.48626193742</v>
      </c>
      <c r="R37">
        <v>99760.741857051937</v>
      </c>
      <c r="S37">
        <v>105674.87901221852</v>
      </c>
      <c r="T37">
        <v>82767.044060994624</v>
      </c>
      <c r="U37">
        <v>76520.784639425634</v>
      </c>
      <c r="V37">
        <v>96998.504407299857</v>
      </c>
      <c r="W37">
        <v>101745.91005842877</v>
      </c>
      <c r="X37">
        <v>102537.33598754954</v>
      </c>
      <c r="Y37">
        <v>127398.74459202796</v>
      </c>
      <c r="Z37">
        <v>135976.52210659385</v>
      </c>
      <c r="AA37">
        <v>131492.56751560813</v>
      </c>
      <c r="AB37">
        <v>129102.49594973268</v>
      </c>
      <c r="AC37">
        <v>122781.6590909783</v>
      </c>
      <c r="AD37">
        <v>128548.29222479132</v>
      </c>
      <c r="AE37">
        <v>108030.79792405118</v>
      </c>
      <c r="AF37">
        <v>102696.79122098174</v>
      </c>
      <c r="AG37">
        <v>123216.75290512216</v>
      </c>
      <c r="AH37">
        <v>113678.24529892256</v>
      </c>
      <c r="AI37">
        <v>106132.15691201047</v>
      </c>
      <c r="AJ37">
        <v>100987.15527200385</v>
      </c>
      <c r="AK37"/>
      <c r="AL37"/>
      <c r="AM37"/>
    </row>
    <row r="38" spans="1:39" x14ac:dyDescent="0.35">
      <c r="A38">
        <v>9</v>
      </c>
      <c r="B38">
        <v>3</v>
      </c>
      <c r="C38" t="s">
        <v>146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47915.723234116653</v>
      </c>
      <c r="O38">
        <v>123241.10063493352</v>
      </c>
      <c r="P38">
        <v>100483.75774122568</v>
      </c>
      <c r="Q38">
        <v>48665.145934241475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13285.957105255697</v>
      </c>
      <c r="AA38">
        <v>33902.137085073358</v>
      </c>
      <c r="AB38">
        <v>28774.337457734669</v>
      </c>
      <c r="AC38">
        <v>15685.257230592724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/>
      <c r="AL38"/>
      <c r="AM38"/>
    </row>
    <row r="39" spans="1:39" x14ac:dyDescent="0.35">
      <c r="A39">
        <v>10</v>
      </c>
      <c r="B39">
        <v>3</v>
      </c>
      <c r="C39" t="s">
        <v>146</v>
      </c>
      <c r="D39">
        <v>491510.87729545601</v>
      </c>
      <c r="E39">
        <v>553828.63652075967</v>
      </c>
      <c r="F39">
        <v>916984.88286722335</v>
      </c>
      <c r="G39">
        <v>399151.99567158183</v>
      </c>
      <c r="H39">
        <v>718265.44398411037</v>
      </c>
      <c r="I39">
        <v>564963.14150366455</v>
      </c>
      <c r="J39">
        <v>523657.15994246956</v>
      </c>
      <c r="K39">
        <v>727917.218175733</v>
      </c>
      <c r="L39">
        <v>430979.36308448319</v>
      </c>
      <c r="M39">
        <v>730607.20360240887</v>
      </c>
      <c r="N39">
        <v>424916.72526223224</v>
      </c>
      <c r="O39">
        <v>705266.96993647807</v>
      </c>
      <c r="P39">
        <v>326711.19269419811</v>
      </c>
      <c r="Q39">
        <v>574425.67485380825</v>
      </c>
      <c r="R39">
        <v>593792.8669130801</v>
      </c>
      <c r="S39">
        <v>457584.02274189028</v>
      </c>
      <c r="T39">
        <v>796848.00102986931</v>
      </c>
      <c r="U39">
        <v>576867.65791662806</v>
      </c>
      <c r="V39">
        <v>463348.60529764649</v>
      </c>
      <c r="W39">
        <v>621002.33866941626</v>
      </c>
      <c r="X39">
        <v>628597.78076628421</v>
      </c>
      <c r="Y39">
        <v>606706.846330164</v>
      </c>
      <c r="Z39">
        <v>805033.3356975835</v>
      </c>
      <c r="AA39">
        <v>723887.81913486798</v>
      </c>
      <c r="AB39">
        <v>1122032.7436135658</v>
      </c>
      <c r="AC39">
        <v>361692.97079545993</v>
      </c>
      <c r="AD39">
        <v>476825.64882169478</v>
      </c>
      <c r="AE39">
        <v>409414.11397853924</v>
      </c>
      <c r="AF39">
        <v>715901.7218063972</v>
      </c>
      <c r="AG39">
        <v>1044226.5736138845</v>
      </c>
      <c r="AH39">
        <v>577898.76061197103</v>
      </c>
      <c r="AI39">
        <v>541467.09294109198</v>
      </c>
      <c r="AJ39">
        <v>612619.84390693542</v>
      </c>
      <c r="AK39"/>
      <c r="AL39"/>
      <c r="AM39"/>
    </row>
    <row r="40" spans="1:39" x14ac:dyDescent="0.35">
      <c r="A40">
        <v>11</v>
      </c>
      <c r="B40">
        <v>3</v>
      </c>
      <c r="C40" t="s">
        <v>146</v>
      </c>
      <c r="D40">
        <v>-25566.029902831306</v>
      </c>
      <c r="E40">
        <v>-28972.024616968807</v>
      </c>
      <c r="F40">
        <v>-31900.954739718058</v>
      </c>
      <c r="G40">
        <v>-27235.265976560284</v>
      </c>
      <c r="H40">
        <v>-24503.00059713142</v>
      </c>
      <c r="I40">
        <v>-18991.504163743226</v>
      </c>
      <c r="J40">
        <v>-14918.742445949496</v>
      </c>
      <c r="K40">
        <v>-18537.508582353563</v>
      </c>
      <c r="L40">
        <v>-18550.626480245519</v>
      </c>
      <c r="M40">
        <v>-21960.470089909195</v>
      </c>
      <c r="N40">
        <v>1609.9732531056281</v>
      </c>
      <c r="O40">
        <v>20607.844497389247</v>
      </c>
      <c r="P40">
        <v>26211.581905638392</v>
      </c>
      <c r="Q40">
        <v>16594.612724897281</v>
      </c>
      <c r="R40">
        <v>12358.640468262907</v>
      </c>
      <c r="S40">
        <v>11848.301084566307</v>
      </c>
      <c r="T40">
        <v>11801.155644416933</v>
      </c>
      <c r="U40">
        <v>12180.443456566534</v>
      </c>
      <c r="V40">
        <v>10651.095588549402</v>
      </c>
      <c r="W40">
        <v>21956.783593073571</v>
      </c>
      <c r="X40">
        <v>38909.927716552178</v>
      </c>
      <c r="Y40">
        <v>34284.999373940613</v>
      </c>
      <c r="Z40">
        <v>30613.593818253059</v>
      </c>
      <c r="AA40">
        <v>25413.553353194955</v>
      </c>
      <c r="AB40">
        <v>28140.390877024649</v>
      </c>
      <c r="AC40">
        <v>27199.629100418013</v>
      </c>
      <c r="AD40">
        <v>29928.109896404207</v>
      </c>
      <c r="AE40">
        <v>26903.057272729409</v>
      </c>
      <c r="AF40">
        <v>34443.828369445117</v>
      </c>
      <c r="AG40">
        <v>51846.946675358246</v>
      </c>
      <c r="AH40">
        <v>42562.101647218937</v>
      </c>
      <c r="AI40">
        <v>36818.957446296576</v>
      </c>
      <c r="AJ40">
        <v>37170.021221412433</v>
      </c>
      <c r="AK40"/>
      <c r="AL40"/>
      <c r="AM40"/>
    </row>
    <row r="41" spans="1:39" x14ac:dyDescent="0.35">
      <c r="A41">
        <v>12</v>
      </c>
      <c r="B41">
        <v>3</v>
      </c>
      <c r="C41" t="s">
        <v>146</v>
      </c>
      <c r="D41">
        <v>465944.84739262471</v>
      </c>
      <c r="E41">
        <v>524856.61190379085</v>
      </c>
      <c r="F41">
        <v>885083.92812750535</v>
      </c>
      <c r="G41">
        <v>371916.72969502152</v>
      </c>
      <c r="H41">
        <v>693762.44338697894</v>
      </c>
      <c r="I41">
        <v>545971.63733992132</v>
      </c>
      <c r="J41">
        <v>508738.41749652004</v>
      </c>
      <c r="K41">
        <v>709379.7095933794</v>
      </c>
      <c r="L41">
        <v>412428.7366042377</v>
      </c>
      <c r="M41">
        <v>708646.73351249972</v>
      </c>
      <c r="N41">
        <v>426526.69851533789</v>
      </c>
      <c r="O41">
        <v>725874.81443386734</v>
      </c>
      <c r="P41">
        <v>352922.7745998365</v>
      </c>
      <c r="Q41">
        <v>591020.28757870558</v>
      </c>
      <c r="R41">
        <v>606151.50738134305</v>
      </c>
      <c r="S41">
        <v>469432.32382645656</v>
      </c>
      <c r="T41">
        <v>808649.15667428623</v>
      </c>
      <c r="U41">
        <v>589048.1013731946</v>
      </c>
      <c r="V41">
        <v>473999.70088619587</v>
      </c>
      <c r="W41">
        <v>642959.12226248987</v>
      </c>
      <c r="X41">
        <v>667507.70848283637</v>
      </c>
      <c r="Y41">
        <v>640991.84570410463</v>
      </c>
      <c r="Z41">
        <v>835646.92951583653</v>
      </c>
      <c r="AA41">
        <v>749301.37248806295</v>
      </c>
      <c r="AB41">
        <v>1150173.1344905905</v>
      </c>
      <c r="AC41">
        <v>388892.59989587794</v>
      </c>
      <c r="AD41">
        <v>506753.75871809898</v>
      </c>
      <c r="AE41">
        <v>436317.17125126865</v>
      </c>
      <c r="AF41">
        <v>750345.55017584236</v>
      </c>
      <c r="AG41">
        <v>1096073.5202892427</v>
      </c>
      <c r="AH41">
        <v>620460.86225918995</v>
      </c>
      <c r="AI41">
        <v>578286.05038738856</v>
      </c>
      <c r="AJ41">
        <v>649789.86512834788</v>
      </c>
      <c r="AK41"/>
      <c r="AL41"/>
      <c r="AM41"/>
    </row>
    <row r="42" spans="1:39" x14ac:dyDescent="0.35">
      <c r="A42">
        <v>13</v>
      </c>
      <c r="B42">
        <v>3</v>
      </c>
      <c r="C42" t="s">
        <v>146</v>
      </c>
      <c r="D42">
        <v>68140.662435054342</v>
      </c>
      <c r="E42">
        <v>97199.909071489034</v>
      </c>
      <c r="F42">
        <v>101810.46180146316</v>
      </c>
      <c r="G42">
        <v>79638.246263532492</v>
      </c>
      <c r="H42">
        <v>113266.22817712522</v>
      </c>
      <c r="I42">
        <v>151000.13792321138</v>
      </c>
      <c r="J42">
        <v>139128.93858740016</v>
      </c>
      <c r="K42">
        <v>166626.48060330434</v>
      </c>
      <c r="L42">
        <v>148333.5516848838</v>
      </c>
      <c r="M42">
        <v>165028.53695010656</v>
      </c>
      <c r="N42">
        <v>134402.31341968599</v>
      </c>
      <c r="O42">
        <v>90511.59169469295</v>
      </c>
      <c r="P42">
        <v>101877.52280455179</v>
      </c>
      <c r="Q42">
        <v>90661.219109010664</v>
      </c>
      <c r="R42">
        <v>117392.31157462769</v>
      </c>
      <c r="S42">
        <v>106250.98790691329</v>
      </c>
      <c r="T42">
        <v>135659.90314298228</v>
      </c>
      <c r="U42">
        <v>157238.62565850167</v>
      </c>
      <c r="V42">
        <v>147366.5405030766</v>
      </c>
      <c r="W42">
        <v>182679.61358807451</v>
      </c>
      <c r="X42">
        <v>162891.81641516273</v>
      </c>
      <c r="Y42">
        <v>158375.70922281139</v>
      </c>
      <c r="Z42">
        <v>74198.711574732384</v>
      </c>
      <c r="AA42">
        <v>-10356.206004637377</v>
      </c>
      <c r="AB42">
        <v>-11477.531990304326</v>
      </c>
      <c r="AC42">
        <v>60352.394924470151</v>
      </c>
      <c r="AD42">
        <v>131149.34791041721</v>
      </c>
      <c r="AE42">
        <v>154962.97729084062</v>
      </c>
      <c r="AF42">
        <v>139128.93858740016</v>
      </c>
      <c r="AG42">
        <v>166626.48060330434</v>
      </c>
      <c r="AH42">
        <v>148333.5516848838</v>
      </c>
      <c r="AI42">
        <v>165028.53695010656</v>
      </c>
      <c r="AJ42">
        <v>134402.31341968599</v>
      </c>
      <c r="AK42"/>
      <c r="AL42"/>
      <c r="AM42"/>
    </row>
    <row r="43" spans="1:39" x14ac:dyDescent="0.35">
      <c r="A43">
        <v>14</v>
      </c>
      <c r="B43">
        <v>3</v>
      </c>
      <c r="C43" t="s">
        <v>146</v>
      </c>
      <c r="D43">
        <v>397804.1849575704</v>
      </c>
      <c r="E43">
        <v>427656.70283230185</v>
      </c>
      <c r="F43">
        <v>783273.46632604219</v>
      </c>
      <c r="G43">
        <v>292278.48343148903</v>
      </c>
      <c r="H43">
        <v>580496.21520985372</v>
      </c>
      <c r="I43">
        <v>394971.49941670994</v>
      </c>
      <c r="J43">
        <v>369609.47890911985</v>
      </c>
      <c r="K43">
        <v>542753.22899007506</v>
      </c>
      <c r="L43">
        <v>264095.18491935392</v>
      </c>
      <c r="M43">
        <v>543618.1965623931</v>
      </c>
      <c r="N43">
        <v>292124.3850956519</v>
      </c>
      <c r="O43">
        <v>635363.22273917438</v>
      </c>
      <c r="P43">
        <v>251045.25179528471</v>
      </c>
      <c r="Q43">
        <v>500359.06846969493</v>
      </c>
      <c r="R43">
        <v>488759.19580671535</v>
      </c>
      <c r="S43">
        <v>363181.33591954329</v>
      </c>
      <c r="T43">
        <v>672989.25353130396</v>
      </c>
      <c r="U43">
        <v>431809.47571469296</v>
      </c>
      <c r="V43">
        <v>326633.16038311925</v>
      </c>
      <c r="W43">
        <v>460279.50867441535</v>
      </c>
      <c r="X43">
        <v>504615.89206767362</v>
      </c>
      <c r="Y43">
        <v>482616.13648129324</v>
      </c>
      <c r="Z43">
        <v>761448.2179411042</v>
      </c>
      <c r="AA43">
        <v>759657.57849270036</v>
      </c>
      <c r="AB43">
        <v>1161650.6664808949</v>
      </c>
      <c r="AC43">
        <v>328540.20497140777</v>
      </c>
      <c r="AD43">
        <v>375604.41080768174</v>
      </c>
      <c r="AE43">
        <v>281354.19396042801</v>
      </c>
      <c r="AF43">
        <v>611216.61158844223</v>
      </c>
      <c r="AG43">
        <v>929447.03968593839</v>
      </c>
      <c r="AH43">
        <v>472127.31057430618</v>
      </c>
      <c r="AI43">
        <v>413257.513437282</v>
      </c>
      <c r="AJ43">
        <v>515387.55170866189</v>
      </c>
      <c r="AK43"/>
      <c r="AL43"/>
      <c r="AM43"/>
    </row>
    <row r="44" spans="1:39" x14ac:dyDescent="0.35">
      <c r="A44">
        <v>1</v>
      </c>
      <c r="B44">
        <v>4</v>
      </c>
      <c r="C44" t="s">
        <v>146</v>
      </c>
      <c r="D44">
        <v>4238088.4416176081</v>
      </c>
      <c r="E44">
        <v>5044350.1785544017</v>
      </c>
      <c r="F44">
        <v>6296253.2167016137</v>
      </c>
      <c r="G44">
        <v>5120906.3763490366</v>
      </c>
      <c r="H44">
        <v>6305180.1598528605</v>
      </c>
      <c r="I44">
        <v>6524373.8349612299</v>
      </c>
      <c r="J44">
        <v>6554112.7790525649</v>
      </c>
      <c r="K44">
        <v>6179132.543736672</v>
      </c>
      <c r="L44">
        <v>4255043.8384816004</v>
      </c>
      <c r="M44">
        <v>6144990.2595291287</v>
      </c>
      <c r="N44">
        <v>5001590.3239505868</v>
      </c>
      <c r="O44">
        <v>5905509.5410254057</v>
      </c>
      <c r="P44">
        <v>5111371.2403747654</v>
      </c>
      <c r="Q44">
        <v>5124924.1980401399</v>
      </c>
      <c r="R44">
        <v>5685460.2664924813</v>
      </c>
      <c r="S44">
        <v>4558164.9012568323</v>
      </c>
      <c r="T44">
        <v>4654562.7414124459</v>
      </c>
      <c r="U44">
        <v>6294778.82960591</v>
      </c>
      <c r="V44">
        <v>5859102.6913619302</v>
      </c>
      <c r="W44">
        <v>5593816.4007726936</v>
      </c>
      <c r="X44">
        <v>4881178.6770586297</v>
      </c>
      <c r="Y44">
        <v>5123196.1311749723</v>
      </c>
      <c r="Z44">
        <v>5814199.1549817622</v>
      </c>
      <c r="AA44">
        <v>5760984.7775718402</v>
      </c>
      <c r="AB44">
        <v>5194003.5901356703</v>
      </c>
      <c r="AC44">
        <v>5423829.64106079</v>
      </c>
      <c r="AD44">
        <v>5232897.2208955968</v>
      </c>
      <c r="AE44">
        <v>5589736.2967776526</v>
      </c>
      <c r="AF44">
        <v>5466322.0549547868</v>
      </c>
      <c r="AG44">
        <v>6172369.7254209099</v>
      </c>
      <c r="AH44">
        <v>5653025.2702085571</v>
      </c>
      <c r="AI44">
        <v>5601983.7508910913</v>
      </c>
      <c r="AJ44">
        <v>4840075.5080646966</v>
      </c>
      <c r="AK44"/>
      <c r="AL44"/>
      <c r="AM44"/>
    </row>
    <row r="45" spans="1:39" x14ac:dyDescent="0.35">
      <c r="A45">
        <v>2</v>
      </c>
      <c r="B45">
        <v>4</v>
      </c>
      <c r="C45" t="s">
        <v>146</v>
      </c>
      <c r="D45">
        <v>1630752.9646884899</v>
      </c>
      <c r="E45">
        <v>1837216.963826688</v>
      </c>
      <c r="F45">
        <v>1971481.6794407594</v>
      </c>
      <c r="G45">
        <v>1554899.5771054421</v>
      </c>
      <c r="H45">
        <v>1943822.4633593201</v>
      </c>
      <c r="I45">
        <v>1957063.3943266752</v>
      </c>
      <c r="J45">
        <v>2150122.046485865</v>
      </c>
      <c r="K45">
        <v>1995923.1345617115</v>
      </c>
      <c r="L45">
        <v>1813811.7327962371</v>
      </c>
      <c r="M45">
        <v>2148119.8857888188</v>
      </c>
      <c r="N45">
        <v>2156118.5090278182</v>
      </c>
      <c r="O45">
        <v>2363636.3677747203</v>
      </c>
      <c r="P45">
        <v>2224754.9320513941</v>
      </c>
      <c r="Q45">
        <v>2463093.77041387</v>
      </c>
      <c r="R45">
        <v>2611569.6602393547</v>
      </c>
      <c r="S45">
        <v>2572725.430070376</v>
      </c>
      <c r="T45">
        <v>2909512.7310585491</v>
      </c>
      <c r="U45">
        <v>2841952.6237351601</v>
      </c>
      <c r="V45">
        <v>2919601.4214023901</v>
      </c>
      <c r="W45">
        <v>3064170.1374514899</v>
      </c>
      <c r="X45">
        <v>3168179.6605815301</v>
      </c>
      <c r="Y45">
        <v>3373209.2658206001</v>
      </c>
      <c r="Z45">
        <v>3482861.4260529419</v>
      </c>
      <c r="AA45">
        <v>3473511.2838498969</v>
      </c>
      <c r="AB45">
        <v>2866307.966645794</v>
      </c>
      <c r="AC45">
        <v>3177122.5864051501</v>
      </c>
      <c r="AD45">
        <v>3198244.564032271</v>
      </c>
      <c r="AE45">
        <v>3187819.2493062899</v>
      </c>
      <c r="AF45">
        <v>2948530.1269534701</v>
      </c>
      <c r="AG45">
        <v>3081103.7408880698</v>
      </c>
      <c r="AH45">
        <v>3114917.8286796398</v>
      </c>
      <c r="AI45">
        <v>3144058.41068801</v>
      </c>
      <c r="AJ45">
        <v>3167322.6622278499</v>
      </c>
      <c r="AK45"/>
      <c r="AL45"/>
      <c r="AM45"/>
    </row>
    <row r="46" spans="1:39" x14ac:dyDescent="0.35">
      <c r="A46">
        <v>3</v>
      </c>
      <c r="B46">
        <v>4</v>
      </c>
      <c r="C46" t="s">
        <v>146</v>
      </c>
      <c r="D46">
        <v>1216751.596867041</v>
      </c>
      <c r="E46">
        <v>1511374.1416416818</v>
      </c>
      <c r="F46">
        <v>1452639.1886354634</v>
      </c>
      <c r="G46">
        <v>1163097.3000648308</v>
      </c>
      <c r="H46">
        <v>1587131.1800982514</v>
      </c>
      <c r="I46">
        <v>2053438.0336223864</v>
      </c>
      <c r="J46">
        <v>2195813.3998351647</v>
      </c>
      <c r="K46">
        <v>1675157.6213316116</v>
      </c>
      <c r="L46">
        <v>1123768.8100940054</v>
      </c>
      <c r="M46">
        <v>1334837.9959152674</v>
      </c>
      <c r="N46">
        <v>1087966.9100566434</v>
      </c>
      <c r="O46">
        <v>1126870.9140392279</v>
      </c>
      <c r="P46">
        <v>1272504.9529600313</v>
      </c>
      <c r="Q46">
        <v>1398322.5173482173</v>
      </c>
      <c r="R46">
        <v>1118653.5640384187</v>
      </c>
      <c r="S46">
        <v>1109283.6012750263</v>
      </c>
      <c r="T46">
        <v>1524967.4152789672</v>
      </c>
      <c r="U46">
        <v>1652572.7432972544</v>
      </c>
      <c r="V46">
        <v>1867622.1412877117</v>
      </c>
      <c r="W46">
        <v>1540570.0727610243</v>
      </c>
      <c r="X46">
        <v>1055545.7887665653</v>
      </c>
      <c r="Y46">
        <v>926828.52344947588</v>
      </c>
      <c r="Z46">
        <v>1116942.1881352786</v>
      </c>
      <c r="AA46">
        <v>1017885.2268462948</v>
      </c>
      <c r="AB46">
        <v>1174039.464005</v>
      </c>
      <c r="AC46">
        <v>1167658.0633210901</v>
      </c>
      <c r="AD46">
        <v>1085734.8525762276</v>
      </c>
      <c r="AE46">
        <v>1147986.16005115</v>
      </c>
      <c r="AF46">
        <v>1331265.9045242246</v>
      </c>
      <c r="AG46">
        <v>1748124.2754129919</v>
      </c>
      <c r="AH46">
        <v>1881104.32581515</v>
      </c>
      <c r="AI46">
        <v>1829997.53206425</v>
      </c>
      <c r="AJ46">
        <v>1752578.42227933</v>
      </c>
      <c r="AK46"/>
      <c r="AL46"/>
      <c r="AM46"/>
    </row>
    <row r="47" spans="1:39" x14ac:dyDescent="0.35">
      <c r="A47">
        <v>4</v>
      </c>
      <c r="B47">
        <v>4</v>
      </c>
      <c r="C47" t="s">
        <v>146</v>
      </c>
      <c r="D47">
        <v>879232.79561851255</v>
      </c>
      <c r="E47">
        <v>1119825.5373634759</v>
      </c>
      <c r="F47">
        <v>1250786.244078862</v>
      </c>
      <c r="G47">
        <v>1123120.6950163464</v>
      </c>
      <c r="H47">
        <v>1210411.9580007379</v>
      </c>
      <c r="I47">
        <v>1119714.1463625554</v>
      </c>
      <c r="J47">
        <v>1191039.3595489489</v>
      </c>
      <c r="K47">
        <v>1168962.3993133265</v>
      </c>
      <c r="L47">
        <v>1331958.3325697295</v>
      </c>
      <c r="M47">
        <v>1549573.2612023212</v>
      </c>
      <c r="N47">
        <v>1301514.7870711184</v>
      </c>
      <c r="O47">
        <v>1576783.0828380252</v>
      </c>
      <c r="P47">
        <v>1367828.6002487605</v>
      </c>
      <c r="Q47">
        <v>1342590.1300896551</v>
      </c>
      <c r="R47">
        <v>1406528.0378297393</v>
      </c>
      <c r="S47">
        <v>1526737.5305290334</v>
      </c>
      <c r="T47">
        <v>1775833.2572889333</v>
      </c>
      <c r="U47">
        <v>1450304.9607996242</v>
      </c>
      <c r="V47">
        <v>1390519.1092901966</v>
      </c>
      <c r="W47">
        <v>1708272.3797510948</v>
      </c>
      <c r="X47">
        <v>1734118.772294332</v>
      </c>
      <c r="Y47">
        <v>1661475.1215225526</v>
      </c>
      <c r="Z47">
        <v>1754748.1016272181</v>
      </c>
      <c r="AA47">
        <v>1684131.2681280116</v>
      </c>
      <c r="AB47">
        <v>1561759.45883962</v>
      </c>
      <c r="AC47">
        <v>1350569.56830383</v>
      </c>
      <c r="AD47">
        <v>1515140.3970476</v>
      </c>
      <c r="AE47">
        <v>1930710.9645494162</v>
      </c>
      <c r="AF47">
        <v>1681100.9039506991</v>
      </c>
      <c r="AG47">
        <v>1910526.1452463283</v>
      </c>
      <c r="AH47">
        <v>1955084.7993128356</v>
      </c>
      <c r="AI47">
        <v>1838110.5836265387</v>
      </c>
      <c r="AJ47">
        <v>1874721.8277522058</v>
      </c>
      <c r="AK47"/>
      <c r="AL47"/>
      <c r="AM47"/>
    </row>
    <row r="48" spans="1:39" x14ac:dyDescent="0.35">
      <c r="A48">
        <v>5</v>
      </c>
      <c r="B48">
        <v>4</v>
      </c>
      <c r="C48" t="s">
        <v>146</v>
      </c>
      <c r="D48">
        <v>3772857.0138205448</v>
      </c>
      <c r="E48">
        <v>4250367.4633759316</v>
      </c>
      <c r="F48">
        <v>5564309.4634280484</v>
      </c>
      <c r="G48">
        <v>4389587.9583733007</v>
      </c>
      <c r="H48">
        <v>5451459.4851131914</v>
      </c>
      <c r="I48">
        <v>5308285.0493029645</v>
      </c>
      <c r="J48">
        <v>5317382.066154317</v>
      </c>
      <c r="K48">
        <v>5330935.6576534454</v>
      </c>
      <c r="L48">
        <v>3613128.4286141023</v>
      </c>
      <c r="M48">
        <v>5408698.8882003585</v>
      </c>
      <c r="N48">
        <v>4768227.1358506437</v>
      </c>
      <c r="O48">
        <v>5565491.911922873</v>
      </c>
      <c r="P48">
        <v>4695792.6192173678</v>
      </c>
      <c r="Q48">
        <v>4847105.3210161366</v>
      </c>
      <c r="R48">
        <v>5771848.3248636788</v>
      </c>
      <c r="S48">
        <v>4494869.1995231491</v>
      </c>
      <c r="T48">
        <v>4263274.7999030948</v>
      </c>
      <c r="U48">
        <v>6033853.7492441917</v>
      </c>
      <c r="V48">
        <v>5520562.8621864133</v>
      </c>
      <c r="W48">
        <v>5409144.0857120641</v>
      </c>
      <c r="X48">
        <v>5259693.7765792618</v>
      </c>
      <c r="Y48">
        <v>5908101.7520235442</v>
      </c>
      <c r="Z48">
        <v>6425370.2912722081</v>
      </c>
      <c r="AA48">
        <v>6532479.5664474312</v>
      </c>
      <c r="AB48">
        <v>5324512.6339368448</v>
      </c>
      <c r="AC48">
        <v>6082724.5958410203</v>
      </c>
      <c r="AD48">
        <v>5830266.5353040397</v>
      </c>
      <c r="AE48">
        <v>5698858.4214833751</v>
      </c>
      <c r="AF48">
        <v>5402485.3734333329</v>
      </c>
      <c r="AG48">
        <v>5594823.0456496589</v>
      </c>
      <c r="AH48">
        <v>4931753.97376021</v>
      </c>
      <c r="AI48">
        <v>5077934.045888314</v>
      </c>
      <c r="AJ48">
        <v>4380097.9202610115</v>
      </c>
      <c r="AK48"/>
      <c r="AL48"/>
      <c r="AM48"/>
    </row>
    <row r="49" spans="1:39" x14ac:dyDescent="0.35">
      <c r="A49">
        <v>6</v>
      </c>
      <c r="B49">
        <v>4</v>
      </c>
      <c r="C49" t="s">
        <v>146</v>
      </c>
      <c r="D49">
        <v>859625.21296906599</v>
      </c>
      <c r="E49">
        <v>985809.09723384224</v>
      </c>
      <c r="F49">
        <v>1185219.4349906179</v>
      </c>
      <c r="G49">
        <v>880518.22966991563</v>
      </c>
      <c r="H49">
        <v>952779.36971614847</v>
      </c>
      <c r="I49">
        <v>995971.07590455376</v>
      </c>
      <c r="J49">
        <v>860776.73051727773</v>
      </c>
      <c r="K49">
        <v>952334.94333173824</v>
      </c>
      <c r="L49">
        <v>1054945.8686522481</v>
      </c>
      <c r="M49">
        <v>975943.00976181531</v>
      </c>
      <c r="N49">
        <v>930222.43854900962</v>
      </c>
      <c r="O49">
        <v>1085572.30665088</v>
      </c>
      <c r="P49">
        <v>992473.14669159451</v>
      </c>
      <c r="Q49">
        <v>1035767.913082905</v>
      </c>
      <c r="R49">
        <v>1032323.3536252757</v>
      </c>
      <c r="S49">
        <v>1068622.242452767</v>
      </c>
      <c r="T49">
        <v>1140486.0711345067</v>
      </c>
      <c r="U49">
        <v>1135971.9514452757</v>
      </c>
      <c r="V49">
        <v>1111938.4198696548</v>
      </c>
      <c r="W49">
        <v>1047826.8205216448</v>
      </c>
      <c r="X49">
        <v>1203532.566832043</v>
      </c>
      <c r="Y49">
        <v>1101131.4158729769</v>
      </c>
      <c r="Z49">
        <v>997276.95474713214</v>
      </c>
      <c r="AA49">
        <v>1076743.5998789223</v>
      </c>
      <c r="AB49">
        <v>1177913.8656615999</v>
      </c>
      <c r="AC49">
        <v>1321686.01956758</v>
      </c>
      <c r="AD49">
        <v>1292049.6334822499</v>
      </c>
      <c r="AE49">
        <v>1296581.7644466164</v>
      </c>
      <c r="AF49">
        <v>1058035.54602359</v>
      </c>
      <c r="AG49">
        <v>1105139.5729246696</v>
      </c>
      <c r="AH49">
        <v>1111064.9158250983</v>
      </c>
      <c r="AI49">
        <v>1093949.2708409345</v>
      </c>
      <c r="AJ49">
        <v>1375270.1542143123</v>
      </c>
      <c r="AK49"/>
      <c r="AL49"/>
      <c r="AM49"/>
    </row>
    <row r="50" spans="1:39" x14ac:dyDescent="0.35">
      <c r="A50">
        <v>7</v>
      </c>
      <c r="B50">
        <v>4</v>
      </c>
      <c r="C50" t="s">
        <v>146</v>
      </c>
      <c r="D50">
        <v>852586.07189237303</v>
      </c>
      <c r="E50">
        <v>1169624.5982278134</v>
      </c>
      <c r="F50">
        <v>1389722.6260616262</v>
      </c>
      <c r="G50">
        <v>1277377.8653279115</v>
      </c>
      <c r="H50">
        <v>1057596.1245283457</v>
      </c>
      <c r="I50">
        <v>1353046.6219974104</v>
      </c>
      <c r="J50">
        <v>1366700.3243662582</v>
      </c>
      <c r="K50">
        <v>1225880.0932957702</v>
      </c>
      <c r="L50">
        <v>1148513.4922816057</v>
      </c>
      <c r="M50">
        <v>1155447.3894984087</v>
      </c>
      <c r="N50">
        <v>1120457.8224863226</v>
      </c>
      <c r="O50">
        <v>1364236.7758594309</v>
      </c>
      <c r="P50">
        <v>1444446.0760790547</v>
      </c>
      <c r="Q50">
        <v>1108774.255354607</v>
      </c>
      <c r="R50">
        <v>959265.02577984706</v>
      </c>
      <c r="S50">
        <v>1109091.8606666781</v>
      </c>
      <c r="T50">
        <v>1147865.5258804413</v>
      </c>
      <c r="U50">
        <v>1355815.0173556895</v>
      </c>
      <c r="V50">
        <v>1370418.3880816298</v>
      </c>
      <c r="W50">
        <v>1192513.4147670926</v>
      </c>
      <c r="X50">
        <v>1400853.1383791859</v>
      </c>
      <c r="Y50">
        <v>1262328.3964863231</v>
      </c>
      <c r="Z50">
        <v>1302389.2968088121</v>
      </c>
      <c r="AA50">
        <v>1424194.1597880321</v>
      </c>
      <c r="AB50">
        <v>1342448.5162522488</v>
      </c>
      <c r="AC50">
        <v>1474401.2329189118</v>
      </c>
      <c r="AD50">
        <v>1350114.2910377907</v>
      </c>
      <c r="AE50">
        <v>1253760.8978893133</v>
      </c>
      <c r="AF50">
        <v>1299729.788660448</v>
      </c>
      <c r="AG50">
        <v>1496900.1895481225</v>
      </c>
      <c r="AH50">
        <v>1570461.5210846802</v>
      </c>
      <c r="AI50">
        <v>1403645.622828041</v>
      </c>
      <c r="AJ50">
        <v>1562498.9298692055</v>
      </c>
      <c r="AK50"/>
      <c r="AL50"/>
      <c r="AM50"/>
    </row>
    <row r="51" spans="1:39" x14ac:dyDescent="0.35">
      <c r="A51">
        <v>8</v>
      </c>
      <c r="B51">
        <v>4</v>
      </c>
      <c r="C51" t="s">
        <v>146</v>
      </c>
      <c r="D51">
        <v>351293.95825242583</v>
      </c>
      <c r="E51">
        <v>374359.56000167766</v>
      </c>
      <c r="F51">
        <v>419222.11995107675</v>
      </c>
      <c r="G51">
        <v>350176.30641356739</v>
      </c>
      <c r="H51">
        <v>347700.7523843472</v>
      </c>
      <c r="I51">
        <v>391225.43841164594</v>
      </c>
      <c r="J51">
        <v>361475.45837036672</v>
      </c>
      <c r="K51">
        <v>322280.34743621841</v>
      </c>
      <c r="L51">
        <v>405612.2436555397</v>
      </c>
      <c r="M51">
        <v>399737.42196137551</v>
      </c>
      <c r="N51">
        <v>386599.04835076025</v>
      </c>
      <c r="O51">
        <v>410855.09931516892</v>
      </c>
      <c r="P51">
        <v>484803.29706751544</v>
      </c>
      <c r="Q51">
        <v>398047.78825689468</v>
      </c>
      <c r="R51">
        <v>330167.86783902918</v>
      </c>
      <c r="S51">
        <v>317634.14013497712</v>
      </c>
      <c r="T51">
        <v>306387.18355455092</v>
      </c>
      <c r="U51">
        <v>328383.0976730957</v>
      </c>
      <c r="V51">
        <v>291993.58756865695</v>
      </c>
      <c r="W51">
        <v>391731.00303864601</v>
      </c>
      <c r="X51">
        <v>431128.10427794512</v>
      </c>
      <c r="Y51">
        <v>445102.41822062765</v>
      </c>
      <c r="Z51">
        <v>387204.42793883791</v>
      </c>
      <c r="AA51">
        <v>442739.69235918584</v>
      </c>
      <c r="AB51">
        <v>478937.37438612146</v>
      </c>
      <c r="AC51">
        <v>432208.73955496534</v>
      </c>
      <c r="AD51">
        <v>401391.60747350886</v>
      </c>
      <c r="AE51">
        <v>418627.01811808906</v>
      </c>
      <c r="AF51">
        <v>374799.41513281403</v>
      </c>
      <c r="AG51">
        <v>393970.48473953339</v>
      </c>
      <c r="AH51">
        <v>404308.0680686378</v>
      </c>
      <c r="AI51">
        <v>333907.44274892891</v>
      </c>
      <c r="AJ51">
        <v>427821.34536690655</v>
      </c>
      <c r="AK51"/>
      <c r="AL51"/>
      <c r="AM51"/>
    </row>
    <row r="52" spans="1:39" x14ac:dyDescent="0.35">
      <c r="A52">
        <v>9</v>
      </c>
      <c r="B52">
        <v>4</v>
      </c>
      <c r="C52" t="s">
        <v>146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183265.31832687245</v>
      </c>
      <c r="O52">
        <v>383209.91664840229</v>
      </c>
      <c r="P52">
        <v>334265.85940098623</v>
      </c>
      <c r="Q52">
        <v>174206.62961678783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45987.982697732929</v>
      </c>
      <c r="AA52">
        <v>92905.086961023742</v>
      </c>
      <c r="AB52">
        <v>111430.55036774665</v>
      </c>
      <c r="AC52">
        <v>46795.023350301402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/>
      <c r="AL52"/>
      <c r="AM52"/>
    </row>
    <row r="53" spans="1:39" x14ac:dyDescent="0.35">
      <c r="A53">
        <v>10</v>
      </c>
      <c r="B53">
        <v>4</v>
      </c>
      <c r="C53" t="s">
        <v>146</v>
      </c>
      <c r="D53">
        <v>1709351.7707066801</v>
      </c>
      <c r="E53">
        <v>1720574.2079125983</v>
      </c>
      <c r="F53">
        <v>2570145.2824247275</v>
      </c>
      <c r="G53">
        <v>1881515.5569619061</v>
      </c>
      <c r="H53">
        <v>3093383.23848435</v>
      </c>
      <c r="I53">
        <v>2568041.9129893542</v>
      </c>
      <c r="J53">
        <v>2728429.5529004144</v>
      </c>
      <c r="K53">
        <v>2830440.2735897182</v>
      </c>
      <c r="L53">
        <v>1004056.8240247089</v>
      </c>
      <c r="M53">
        <v>2877571.0669787591</v>
      </c>
      <c r="N53">
        <v>2147682.5081376792</v>
      </c>
      <c r="O53">
        <v>2321617.8134489907</v>
      </c>
      <c r="P53">
        <v>1439804.2399782171</v>
      </c>
      <c r="Q53">
        <v>2130308.734704942</v>
      </c>
      <c r="R53">
        <v>3450092.077619527</v>
      </c>
      <c r="S53">
        <v>1999520.9562687268</v>
      </c>
      <c r="T53">
        <v>1668536.0193335959</v>
      </c>
      <c r="U53">
        <v>3213683.6827701307</v>
      </c>
      <c r="V53">
        <v>2746212.4666664717</v>
      </c>
      <c r="W53">
        <v>2777072.8473846805</v>
      </c>
      <c r="X53">
        <v>2224179.9670900879</v>
      </c>
      <c r="Y53">
        <v>3099539.5214436166</v>
      </c>
      <c r="Z53">
        <v>3692511.629079693</v>
      </c>
      <c r="AA53">
        <v>3495897.0274602678</v>
      </c>
      <c r="AB53">
        <v>2213782.3272691281</v>
      </c>
      <c r="AC53">
        <v>2807633.5804492622</v>
      </c>
      <c r="AD53">
        <v>2786711.0033104899</v>
      </c>
      <c r="AE53">
        <v>2729888.7410293566</v>
      </c>
      <c r="AF53">
        <v>2669920.6236164807</v>
      </c>
      <c r="AG53">
        <v>2598812.7984373337</v>
      </c>
      <c r="AH53">
        <v>1845919.4687817935</v>
      </c>
      <c r="AI53">
        <v>2246431.7094704094</v>
      </c>
      <c r="AJ53">
        <v>1014507.4908105871</v>
      </c>
      <c r="AK53"/>
      <c r="AL53"/>
      <c r="AM53"/>
    </row>
    <row r="54" spans="1:39" x14ac:dyDescent="0.35">
      <c r="A54">
        <v>11</v>
      </c>
      <c r="B54">
        <v>4</v>
      </c>
      <c r="C54" t="s">
        <v>146</v>
      </c>
      <c r="D54">
        <v>-82642.982549748558</v>
      </c>
      <c r="E54">
        <v>-91836.785458941929</v>
      </c>
      <c r="F54">
        <v>-112010.53175738189</v>
      </c>
      <c r="G54">
        <v>-110091.05889265475</v>
      </c>
      <c r="H54">
        <v>-83185.660874702473</v>
      </c>
      <c r="I54">
        <v>-63283.025501860204</v>
      </c>
      <c r="J54">
        <v>-55153.991615679421</v>
      </c>
      <c r="K54">
        <v>-63142.023536027089</v>
      </c>
      <c r="L54">
        <v>-75454.834576257766</v>
      </c>
      <c r="M54">
        <v>-64017.048267310114</v>
      </c>
      <c r="N54">
        <v>6369.6736571551392</v>
      </c>
      <c r="O54">
        <v>90395.358179118193</v>
      </c>
      <c r="P54">
        <v>74640.475085308251</v>
      </c>
      <c r="Q54">
        <v>56996.39712343103</v>
      </c>
      <c r="R54">
        <v>36850.823974052357</v>
      </c>
      <c r="S54">
        <v>34733.404525964339</v>
      </c>
      <c r="T54">
        <v>34238.530101818505</v>
      </c>
      <c r="U54">
        <v>38270.474767388725</v>
      </c>
      <c r="V54">
        <v>39789.982815337717</v>
      </c>
      <c r="W54">
        <v>76727.801854928373</v>
      </c>
      <c r="X54">
        <v>112752.48356437133</v>
      </c>
      <c r="Y54">
        <v>128368.10890124137</v>
      </c>
      <c r="Z54">
        <v>93155.91346490015</v>
      </c>
      <c r="AA54">
        <v>97781.514457620709</v>
      </c>
      <c r="AB54">
        <v>109000.72154688824</v>
      </c>
      <c r="AC54">
        <v>90302.794019459994</v>
      </c>
      <c r="AD54">
        <v>79478.553773829684</v>
      </c>
      <c r="AE54">
        <v>91404.760177135584</v>
      </c>
      <c r="AF54">
        <v>142075.20094900596</v>
      </c>
      <c r="AG54">
        <v>140590.53778172249</v>
      </c>
      <c r="AH54">
        <v>148356.00348417662</v>
      </c>
      <c r="AI54">
        <v>136807.7401775411</v>
      </c>
      <c r="AJ54">
        <v>118784.70578619074</v>
      </c>
      <c r="AK54"/>
      <c r="AL54"/>
      <c r="AM54"/>
    </row>
    <row r="55" spans="1:39" x14ac:dyDescent="0.35">
      <c r="A55">
        <v>12</v>
      </c>
      <c r="B55">
        <v>4</v>
      </c>
      <c r="C55" t="s">
        <v>146</v>
      </c>
      <c r="D55">
        <v>1626708.7881569315</v>
      </c>
      <c r="E55">
        <v>1628737.4224536563</v>
      </c>
      <c r="F55">
        <v>2458134.7506673457</v>
      </c>
      <c r="G55">
        <v>1771424.4980692514</v>
      </c>
      <c r="H55">
        <v>3010197.5776096475</v>
      </c>
      <c r="I55">
        <v>2504758.8874874939</v>
      </c>
      <c r="J55">
        <v>2673275.5612847349</v>
      </c>
      <c r="K55">
        <v>2767298.2500536912</v>
      </c>
      <c r="L55">
        <v>928601.9894484512</v>
      </c>
      <c r="M55">
        <v>2813554.0187114491</v>
      </c>
      <c r="N55">
        <v>2154052.1817948343</v>
      </c>
      <c r="O55">
        <v>2412013.1716281087</v>
      </c>
      <c r="P55">
        <v>1514444.7150635254</v>
      </c>
      <c r="Q55">
        <v>2187305.1318283728</v>
      </c>
      <c r="R55">
        <v>3486942.9015935794</v>
      </c>
      <c r="S55">
        <v>2034254.3607946911</v>
      </c>
      <c r="T55">
        <v>1702774.5494354144</v>
      </c>
      <c r="U55">
        <v>3251954.1575375195</v>
      </c>
      <c r="V55">
        <v>2786002.4494818095</v>
      </c>
      <c r="W55">
        <v>2853800.649239609</v>
      </c>
      <c r="X55">
        <v>2336932.4506544592</v>
      </c>
      <c r="Y55">
        <v>3227907.6303448579</v>
      </c>
      <c r="Z55">
        <v>3785667.5425445931</v>
      </c>
      <c r="AA55">
        <v>3593678.5419178884</v>
      </c>
      <c r="AB55">
        <v>2322783.0488160164</v>
      </c>
      <c r="AC55">
        <v>2897936.3744687224</v>
      </c>
      <c r="AD55">
        <v>2866189.5570843196</v>
      </c>
      <c r="AE55">
        <v>2821293.5012064921</v>
      </c>
      <c r="AF55">
        <v>2811995.8245654865</v>
      </c>
      <c r="AG55">
        <v>2739403.336219056</v>
      </c>
      <c r="AH55">
        <v>1994275.4722659702</v>
      </c>
      <c r="AI55">
        <v>2383239.4496479505</v>
      </c>
      <c r="AJ55">
        <v>1133292.1965967778</v>
      </c>
      <c r="AK55"/>
      <c r="AL55"/>
      <c r="AM55"/>
    </row>
    <row r="56" spans="1:39" x14ac:dyDescent="0.35">
      <c r="A56">
        <v>13</v>
      </c>
      <c r="B56">
        <v>4</v>
      </c>
      <c r="C56" t="s">
        <v>146</v>
      </c>
      <c r="D56">
        <v>252729.9882188781</v>
      </c>
      <c r="E56">
        <v>324468.29578501673</v>
      </c>
      <c r="F56">
        <v>406408.72375656624</v>
      </c>
      <c r="G56">
        <v>309031.79344987945</v>
      </c>
      <c r="H56">
        <v>439605.48131839401</v>
      </c>
      <c r="I56">
        <v>480704.52089858608</v>
      </c>
      <c r="J56">
        <v>522105.55119301932</v>
      </c>
      <c r="K56">
        <v>463458.38729809679</v>
      </c>
      <c r="L56">
        <v>392287.60819741501</v>
      </c>
      <c r="M56">
        <v>631672.56110678229</v>
      </c>
      <c r="N56">
        <v>517305.52105033665</v>
      </c>
      <c r="O56">
        <v>349542.82822894724</v>
      </c>
      <c r="P56">
        <v>351278.09826520388</v>
      </c>
      <c r="Q56">
        <v>340091.4456338223</v>
      </c>
      <c r="R56">
        <v>358394.5806178858</v>
      </c>
      <c r="S56">
        <v>384265.18818068906</v>
      </c>
      <c r="T56">
        <v>530884.66392032767</v>
      </c>
      <c r="U56">
        <v>533465.6318757165</v>
      </c>
      <c r="V56">
        <v>640737.10673318559</v>
      </c>
      <c r="W56">
        <v>596589.32268405717</v>
      </c>
      <c r="X56">
        <v>531812.52906601329</v>
      </c>
      <c r="Y56">
        <v>483497.81682433869</v>
      </c>
      <c r="Z56">
        <v>262345.74365127692</v>
      </c>
      <c r="AA56">
        <v>-43471.66781308793</v>
      </c>
      <c r="AB56">
        <v>-36902.197208555081</v>
      </c>
      <c r="AC56">
        <v>214358.41347414278</v>
      </c>
      <c r="AD56">
        <v>498865.39367117314</v>
      </c>
      <c r="AE56">
        <v>479663.6851727115</v>
      </c>
      <c r="AF56">
        <v>348465.96542358003</v>
      </c>
      <c r="AG56">
        <v>463458.38729809679</v>
      </c>
      <c r="AH56">
        <v>392287.60819741501</v>
      </c>
      <c r="AI56">
        <v>631672.56110678229</v>
      </c>
      <c r="AJ56">
        <v>517305.52105033665</v>
      </c>
      <c r="AK56"/>
      <c r="AL56"/>
      <c r="AM56"/>
    </row>
    <row r="57" spans="1:39" x14ac:dyDescent="0.35">
      <c r="A57">
        <v>14</v>
      </c>
      <c r="B57">
        <v>4</v>
      </c>
      <c r="C57" t="s">
        <v>146</v>
      </c>
      <c r="D57">
        <v>1373978.7999380534</v>
      </c>
      <c r="E57">
        <v>1304269.1266686395</v>
      </c>
      <c r="F57">
        <v>2051726.0269107795</v>
      </c>
      <c r="G57">
        <v>1462392.704619372</v>
      </c>
      <c r="H57">
        <v>2570592.0962912533</v>
      </c>
      <c r="I57">
        <v>2024054.3665889078</v>
      </c>
      <c r="J57">
        <v>2151170.0100917155</v>
      </c>
      <c r="K57">
        <v>2303839.8627555943</v>
      </c>
      <c r="L57">
        <v>536314.38125103619</v>
      </c>
      <c r="M57">
        <v>2181881.4576046667</v>
      </c>
      <c r="N57">
        <v>1636746.6607444976</v>
      </c>
      <c r="O57">
        <v>2062470.3433991615</v>
      </c>
      <c r="P57">
        <v>1163166.6167983215</v>
      </c>
      <c r="Q57">
        <v>1847213.6861945505</v>
      </c>
      <c r="R57">
        <v>3128548.3209756939</v>
      </c>
      <c r="S57">
        <v>1649989.1726140021</v>
      </c>
      <c r="T57">
        <v>1171889.8855150868</v>
      </c>
      <c r="U57">
        <v>2718488.5256618029</v>
      </c>
      <c r="V57">
        <v>2145265.3427486238</v>
      </c>
      <c r="W57">
        <v>2257211.326555552</v>
      </c>
      <c r="X57">
        <v>1805119.921588446</v>
      </c>
      <c r="Y57">
        <v>2744409.8135205191</v>
      </c>
      <c r="Z57">
        <v>3523321.7988933162</v>
      </c>
      <c r="AA57">
        <v>3637150.2097309763</v>
      </c>
      <c r="AB57">
        <v>2359685.2460245714</v>
      </c>
      <c r="AC57">
        <v>2683577.9609945798</v>
      </c>
      <c r="AD57">
        <v>2367324.1634131465</v>
      </c>
      <c r="AE57">
        <v>2341629.8160337806</v>
      </c>
      <c r="AF57">
        <v>2463529.8591419067</v>
      </c>
      <c r="AG57">
        <v>2275944.9489209591</v>
      </c>
      <c r="AH57">
        <v>1601987.8640685552</v>
      </c>
      <c r="AI57">
        <v>1751566.8885411681</v>
      </c>
      <c r="AJ57">
        <v>615986.67554644111</v>
      </c>
      <c r="AK57"/>
      <c r="AL57"/>
      <c r="AM57"/>
    </row>
    <row r="58" spans="1:39" x14ac:dyDescent="0.35">
      <c r="A58">
        <v>15</v>
      </c>
      <c r="B58">
        <v>1</v>
      </c>
      <c r="C58" t="s">
        <v>146</v>
      </c>
      <c r="D58">
        <v>1135632</v>
      </c>
      <c r="E58">
        <v>1135632</v>
      </c>
      <c r="F58">
        <v>1135632</v>
      </c>
      <c r="G58">
        <v>1135632</v>
      </c>
      <c r="H58">
        <v>1135632</v>
      </c>
      <c r="I58">
        <v>1101563.04</v>
      </c>
      <c r="J58">
        <v>1138885</v>
      </c>
      <c r="K58">
        <v>1177548</v>
      </c>
      <c r="L58">
        <v>1184385</v>
      </c>
      <c r="M58">
        <v>1181057.28</v>
      </c>
      <c r="N58">
        <v>1145916</v>
      </c>
      <c r="O58">
        <v>1174214</v>
      </c>
      <c r="P58">
        <v>1194622</v>
      </c>
      <c r="Q58">
        <v>1183496</v>
      </c>
      <c r="R58">
        <v>1152373</v>
      </c>
      <c r="S58">
        <v>1159504</v>
      </c>
      <c r="T58">
        <v>1156429</v>
      </c>
      <c r="U58">
        <v>1158698</v>
      </c>
      <c r="V58">
        <v>1171700</v>
      </c>
      <c r="W58">
        <v>1161512</v>
      </c>
      <c r="X58">
        <v>1176010</v>
      </c>
      <c r="Y58">
        <v>1186851</v>
      </c>
      <c r="Z58">
        <v>1158792</v>
      </c>
      <c r="AA58">
        <v>1187476</v>
      </c>
      <c r="AB58">
        <v>1135632</v>
      </c>
      <c r="AC58">
        <v>1259735</v>
      </c>
      <c r="AD58">
        <v>1266987</v>
      </c>
      <c r="AE58">
        <v>1244481</v>
      </c>
      <c r="AF58">
        <v>1290924</v>
      </c>
      <c r="AG58">
        <v>1305371.1000000001</v>
      </c>
      <c r="AH58">
        <v>1285434</v>
      </c>
      <c r="AI58">
        <v>1287169</v>
      </c>
      <c r="AJ58">
        <v>1201316</v>
      </c>
      <c r="AK58"/>
      <c r="AL58"/>
      <c r="AM58"/>
    </row>
    <row r="59" spans="1:39" x14ac:dyDescent="0.35">
      <c r="A59">
        <v>16</v>
      </c>
      <c r="B59">
        <v>1</v>
      </c>
      <c r="C59" t="s">
        <v>146</v>
      </c>
      <c r="D59">
        <v>12022267</v>
      </c>
      <c r="E59">
        <v>12135881</v>
      </c>
      <c r="F59">
        <v>12142533</v>
      </c>
      <c r="G59">
        <v>12029803</v>
      </c>
      <c r="H59">
        <v>12171675</v>
      </c>
      <c r="I59">
        <v>11661598.99</v>
      </c>
      <c r="J59">
        <v>12230388</v>
      </c>
      <c r="K59">
        <v>12190816</v>
      </c>
      <c r="L59">
        <v>12201488</v>
      </c>
      <c r="M59">
        <v>12503157.68</v>
      </c>
      <c r="N59">
        <v>12196828</v>
      </c>
      <c r="O59">
        <v>12194925</v>
      </c>
      <c r="P59">
        <v>12182267</v>
      </c>
      <c r="Q59">
        <v>12242119</v>
      </c>
      <c r="R59">
        <v>12218271</v>
      </c>
      <c r="S59">
        <v>12184538</v>
      </c>
      <c r="T59">
        <v>13241349</v>
      </c>
      <c r="U59">
        <v>13222150</v>
      </c>
      <c r="V59">
        <v>12232977</v>
      </c>
      <c r="W59">
        <v>12231132</v>
      </c>
      <c r="X59">
        <v>12230215</v>
      </c>
      <c r="Y59">
        <v>12225405</v>
      </c>
      <c r="Z59">
        <v>12208806</v>
      </c>
      <c r="AA59">
        <v>12196843</v>
      </c>
      <c r="AB59">
        <v>12246367</v>
      </c>
      <c r="AC59">
        <v>13010247</v>
      </c>
      <c r="AD59">
        <v>12973548</v>
      </c>
      <c r="AE59">
        <v>13389037</v>
      </c>
      <c r="AF59">
        <v>11982838</v>
      </c>
      <c r="AG59">
        <v>13575538.65</v>
      </c>
      <c r="AH59">
        <v>12762990</v>
      </c>
      <c r="AI59">
        <v>13951348</v>
      </c>
      <c r="AJ59">
        <v>13600939</v>
      </c>
      <c r="AK59"/>
      <c r="AL59"/>
      <c r="AM59"/>
    </row>
    <row r="60" spans="1:39" x14ac:dyDescent="0.35">
      <c r="A60">
        <v>17</v>
      </c>
      <c r="B60">
        <v>1</v>
      </c>
      <c r="C60" t="s">
        <v>146</v>
      </c>
      <c r="D60">
        <v>2348167</v>
      </c>
      <c r="E60">
        <v>2529756</v>
      </c>
      <c r="F60">
        <v>2679244</v>
      </c>
      <c r="G60">
        <v>2564241</v>
      </c>
      <c r="H60">
        <v>2463209</v>
      </c>
      <c r="I60">
        <v>2277721.9899999998</v>
      </c>
      <c r="J60">
        <v>2750471</v>
      </c>
      <c r="K60">
        <v>2824720</v>
      </c>
      <c r="L60">
        <v>2887695</v>
      </c>
      <c r="M60">
        <v>2442093.6800000002</v>
      </c>
      <c r="N60">
        <v>2883153</v>
      </c>
      <c r="O60">
        <v>2877351</v>
      </c>
      <c r="P60">
        <v>2648167</v>
      </c>
      <c r="Q60">
        <v>2864376</v>
      </c>
      <c r="R60">
        <v>2702514</v>
      </c>
      <c r="S60">
        <v>2883346</v>
      </c>
      <c r="T60">
        <v>2776561</v>
      </c>
      <c r="U60">
        <v>2683116</v>
      </c>
      <c r="V60">
        <v>2850835</v>
      </c>
      <c r="W60">
        <v>2661967</v>
      </c>
      <c r="X60">
        <v>2662034</v>
      </c>
      <c r="Y60">
        <v>2813824</v>
      </c>
      <c r="Z60">
        <v>2753374</v>
      </c>
      <c r="AA60">
        <v>2808574</v>
      </c>
      <c r="AB60">
        <v>2952436</v>
      </c>
      <c r="AC60">
        <v>2992023</v>
      </c>
      <c r="AD60">
        <v>2959999</v>
      </c>
      <c r="AE60">
        <v>3335588</v>
      </c>
      <c r="AF60">
        <v>2836457</v>
      </c>
      <c r="AG60">
        <v>2954857.74</v>
      </c>
      <c r="AH60">
        <v>2981459</v>
      </c>
      <c r="AI60">
        <v>2792681</v>
      </c>
      <c r="AJ60">
        <v>3320864</v>
      </c>
      <c r="AK60"/>
      <c r="AL60"/>
      <c r="AM60"/>
    </row>
    <row r="61" spans="1:39" x14ac:dyDescent="0.35">
      <c r="A61">
        <v>18</v>
      </c>
      <c r="B61">
        <v>1</v>
      </c>
      <c r="C61" t="s">
        <v>146</v>
      </c>
      <c r="D61">
        <v>200321</v>
      </c>
      <c r="E61">
        <v>205704</v>
      </c>
      <c r="F61">
        <v>203602</v>
      </c>
      <c r="G61">
        <v>203484</v>
      </c>
      <c r="H61">
        <v>203845</v>
      </c>
      <c r="I61">
        <v>194311.37</v>
      </c>
      <c r="J61">
        <v>223946</v>
      </c>
      <c r="K61">
        <v>263544</v>
      </c>
      <c r="L61">
        <v>219064</v>
      </c>
      <c r="M61">
        <v>208333.84</v>
      </c>
      <c r="N61">
        <v>244508</v>
      </c>
      <c r="O61">
        <v>235773</v>
      </c>
      <c r="P61">
        <v>266218</v>
      </c>
      <c r="Q61">
        <v>210672</v>
      </c>
      <c r="R61">
        <v>236376</v>
      </c>
      <c r="S61">
        <v>258683</v>
      </c>
      <c r="T61">
        <v>236804</v>
      </c>
      <c r="U61">
        <v>247464</v>
      </c>
      <c r="V61">
        <v>233258</v>
      </c>
      <c r="W61">
        <v>240773</v>
      </c>
      <c r="X61">
        <v>218006</v>
      </c>
      <c r="Y61">
        <v>242758</v>
      </c>
      <c r="Z61">
        <v>261664</v>
      </c>
      <c r="AA61">
        <v>257901</v>
      </c>
      <c r="AB61">
        <v>206321</v>
      </c>
      <c r="AC61">
        <v>245444</v>
      </c>
      <c r="AD61">
        <v>258386</v>
      </c>
      <c r="AE61">
        <v>237831</v>
      </c>
      <c r="AF61">
        <v>240250</v>
      </c>
      <c r="AG61">
        <v>241986.66000000003</v>
      </c>
      <c r="AH61">
        <v>254040</v>
      </c>
      <c r="AI61">
        <v>248959</v>
      </c>
      <c r="AJ61">
        <v>262694</v>
      </c>
      <c r="AK61"/>
      <c r="AL61"/>
      <c r="AM61"/>
    </row>
    <row r="62" spans="1:39" x14ac:dyDescent="0.35">
      <c r="A62">
        <v>19</v>
      </c>
      <c r="B62">
        <v>1</v>
      </c>
      <c r="C62" t="s">
        <v>146</v>
      </c>
      <c r="D62">
        <v>675112</v>
      </c>
      <c r="E62">
        <v>913034</v>
      </c>
      <c r="F62">
        <v>725922</v>
      </c>
      <c r="G62">
        <v>870854</v>
      </c>
      <c r="H62">
        <v>737614</v>
      </c>
      <c r="I62">
        <v>654858.64</v>
      </c>
      <c r="J62">
        <v>981679</v>
      </c>
      <c r="K62">
        <v>969858</v>
      </c>
      <c r="L62">
        <v>734149</v>
      </c>
      <c r="M62">
        <v>702116.48</v>
      </c>
      <c r="N62">
        <v>694565</v>
      </c>
      <c r="O62">
        <v>849472</v>
      </c>
      <c r="P62">
        <v>675112</v>
      </c>
      <c r="Q62">
        <v>709713</v>
      </c>
      <c r="R62">
        <v>985727</v>
      </c>
      <c r="S62">
        <v>946128</v>
      </c>
      <c r="T62">
        <v>736938</v>
      </c>
      <c r="U62">
        <v>940687</v>
      </c>
      <c r="V62">
        <v>896024</v>
      </c>
      <c r="W62">
        <v>714456</v>
      </c>
      <c r="X62">
        <v>984496</v>
      </c>
      <c r="Y62">
        <v>859031</v>
      </c>
      <c r="Z62">
        <v>755746</v>
      </c>
      <c r="AA62">
        <v>698956</v>
      </c>
      <c r="AB62">
        <v>1014611</v>
      </c>
      <c r="AC62">
        <v>850351</v>
      </c>
      <c r="AD62">
        <v>1055660</v>
      </c>
      <c r="AE62">
        <v>943115</v>
      </c>
      <c r="AF62">
        <v>740435</v>
      </c>
      <c r="AG62">
        <v>1092790.56</v>
      </c>
      <c r="AH62">
        <v>681767</v>
      </c>
      <c r="AI62">
        <v>1021523</v>
      </c>
      <c r="AJ62">
        <v>953585</v>
      </c>
      <c r="AK62"/>
      <c r="AL62"/>
      <c r="AM62"/>
    </row>
    <row r="63" spans="1:39" x14ac:dyDescent="0.35">
      <c r="A63">
        <v>20</v>
      </c>
      <c r="B63">
        <v>1</v>
      </c>
      <c r="C63" t="s">
        <v>146</v>
      </c>
      <c r="D63">
        <v>2746011</v>
      </c>
      <c r="E63">
        <v>3568088</v>
      </c>
      <c r="F63">
        <v>2937044</v>
      </c>
      <c r="G63">
        <v>2822771</v>
      </c>
      <c r="H63">
        <v>2881330</v>
      </c>
      <c r="I63">
        <v>2663630.67</v>
      </c>
      <c r="J63">
        <v>3042269</v>
      </c>
      <c r="K63">
        <v>3346663</v>
      </c>
      <c r="L63">
        <v>3334407</v>
      </c>
      <c r="M63">
        <v>2855851.44</v>
      </c>
      <c r="N63">
        <v>3223111</v>
      </c>
      <c r="O63">
        <v>3545961</v>
      </c>
      <c r="P63">
        <v>2946011</v>
      </c>
      <c r="Q63">
        <v>3207648</v>
      </c>
      <c r="R63">
        <v>3068599</v>
      </c>
      <c r="S63">
        <v>3464156</v>
      </c>
      <c r="T63">
        <v>3619726</v>
      </c>
      <c r="U63">
        <v>3007790</v>
      </c>
      <c r="V63">
        <v>3305637</v>
      </c>
      <c r="W63">
        <v>3363179</v>
      </c>
      <c r="X63">
        <v>2994581</v>
      </c>
      <c r="Y63">
        <v>3224869</v>
      </c>
      <c r="Z63">
        <v>3274235</v>
      </c>
      <c r="AA63">
        <v>3112049</v>
      </c>
      <c r="AB63">
        <v>3647725</v>
      </c>
      <c r="AC63">
        <v>2963893</v>
      </c>
      <c r="AD63">
        <v>3056931</v>
      </c>
      <c r="AE63">
        <v>4063445</v>
      </c>
      <c r="AF63">
        <v>3887394</v>
      </c>
      <c r="AG63">
        <v>3323984.91</v>
      </c>
      <c r="AH63">
        <v>3927172</v>
      </c>
      <c r="AI63">
        <v>3110622</v>
      </c>
      <c r="AJ63">
        <v>3307479</v>
      </c>
      <c r="AK63"/>
      <c r="AL63"/>
      <c r="AM63"/>
    </row>
    <row r="64" spans="1:39" x14ac:dyDescent="0.35">
      <c r="A64">
        <v>21</v>
      </c>
      <c r="B64">
        <v>1</v>
      </c>
      <c r="C64" t="s">
        <v>146</v>
      </c>
      <c r="D64">
        <v>668645</v>
      </c>
      <c r="E64">
        <v>697868</v>
      </c>
      <c r="F64">
        <v>680256</v>
      </c>
      <c r="G64">
        <v>697015</v>
      </c>
      <c r="H64">
        <v>670787</v>
      </c>
      <c r="I64">
        <v>648585.65</v>
      </c>
      <c r="J64">
        <v>724788</v>
      </c>
      <c r="K64">
        <v>706183</v>
      </c>
      <c r="L64">
        <v>701443</v>
      </c>
      <c r="M64">
        <v>695390.8</v>
      </c>
      <c r="N64">
        <v>674689</v>
      </c>
      <c r="O64">
        <v>673988</v>
      </c>
      <c r="P64">
        <v>668645</v>
      </c>
      <c r="Q64">
        <v>687060</v>
      </c>
      <c r="R64">
        <v>700268</v>
      </c>
      <c r="S64">
        <v>697475</v>
      </c>
      <c r="T64">
        <v>687283</v>
      </c>
      <c r="U64">
        <v>702370</v>
      </c>
      <c r="V64">
        <v>706989</v>
      </c>
      <c r="W64">
        <v>708490</v>
      </c>
      <c r="X64">
        <v>689977</v>
      </c>
      <c r="Y64">
        <v>690247</v>
      </c>
      <c r="Z64">
        <v>730176</v>
      </c>
      <c r="AA64">
        <v>681371</v>
      </c>
      <c r="AB64">
        <v>737939</v>
      </c>
      <c r="AC64">
        <v>730249</v>
      </c>
      <c r="AD64">
        <v>712537</v>
      </c>
      <c r="AE64">
        <v>798192</v>
      </c>
      <c r="AF64">
        <v>806251</v>
      </c>
      <c r="AG64">
        <v>765874.47000000009</v>
      </c>
      <c r="AH64">
        <v>709608</v>
      </c>
      <c r="AI64">
        <v>743245</v>
      </c>
      <c r="AJ64">
        <v>733280</v>
      </c>
      <c r="AK64"/>
      <c r="AL64"/>
      <c r="AM64"/>
    </row>
    <row r="65" spans="1:39" x14ac:dyDescent="0.35">
      <c r="A65">
        <v>22</v>
      </c>
      <c r="B65">
        <v>1</v>
      </c>
      <c r="C65" t="s">
        <v>146</v>
      </c>
      <c r="D65">
        <v>186218</v>
      </c>
      <c r="E65">
        <v>221561</v>
      </c>
      <c r="F65">
        <v>241747</v>
      </c>
      <c r="G65">
        <v>230071</v>
      </c>
      <c r="H65">
        <v>205335</v>
      </c>
      <c r="I65">
        <v>180631.46</v>
      </c>
      <c r="J65">
        <v>237084</v>
      </c>
      <c r="K65">
        <v>196753</v>
      </c>
      <c r="L65">
        <v>247885</v>
      </c>
      <c r="M65">
        <v>193666.72</v>
      </c>
      <c r="N65">
        <v>205685</v>
      </c>
      <c r="O65">
        <v>209460</v>
      </c>
      <c r="P65">
        <v>186218</v>
      </c>
      <c r="Q65">
        <v>209390</v>
      </c>
      <c r="R65">
        <v>216693</v>
      </c>
      <c r="S65">
        <v>194029</v>
      </c>
      <c r="T65">
        <v>216608</v>
      </c>
      <c r="U65">
        <v>224669</v>
      </c>
      <c r="V65">
        <v>241408</v>
      </c>
      <c r="W65">
        <v>230774</v>
      </c>
      <c r="X65">
        <v>209502</v>
      </c>
      <c r="Y65">
        <v>260595</v>
      </c>
      <c r="Z65">
        <v>241314</v>
      </c>
      <c r="AA65">
        <v>194182</v>
      </c>
      <c r="AB65">
        <v>264923</v>
      </c>
      <c r="AC65">
        <v>194407</v>
      </c>
      <c r="AD65">
        <v>231180</v>
      </c>
      <c r="AE65">
        <v>279691</v>
      </c>
      <c r="AF65">
        <v>250154</v>
      </c>
      <c r="AG65">
        <v>232547.22000000003</v>
      </c>
      <c r="AH65">
        <v>299393</v>
      </c>
      <c r="AI65">
        <v>285511</v>
      </c>
      <c r="AJ65">
        <v>251512</v>
      </c>
      <c r="AK65"/>
      <c r="AL65"/>
      <c r="AM65"/>
    </row>
    <row r="66" spans="1:39" x14ac:dyDescent="0.35">
      <c r="A66">
        <v>23</v>
      </c>
      <c r="B66">
        <v>1</v>
      </c>
      <c r="C66" t="s">
        <v>146</v>
      </c>
      <c r="D66">
        <v>3268348</v>
      </c>
      <c r="E66">
        <v>3453038</v>
      </c>
      <c r="F66">
        <v>3666612</v>
      </c>
      <c r="G66">
        <v>3622286</v>
      </c>
      <c r="H66">
        <v>4050997</v>
      </c>
      <c r="I66">
        <v>3170297.56</v>
      </c>
      <c r="J66">
        <v>3611793</v>
      </c>
      <c r="K66">
        <v>4087852</v>
      </c>
      <c r="L66">
        <v>3671664</v>
      </c>
      <c r="M66">
        <v>3399081.92</v>
      </c>
      <c r="N66">
        <v>3994378</v>
      </c>
      <c r="O66">
        <v>3576775</v>
      </c>
      <c r="P66">
        <v>3568348</v>
      </c>
      <c r="Q66">
        <v>3719861</v>
      </c>
      <c r="R66">
        <v>4169243</v>
      </c>
      <c r="S66">
        <v>3991726</v>
      </c>
      <c r="T66">
        <v>4618271</v>
      </c>
      <c r="U66">
        <v>4488081</v>
      </c>
      <c r="V66">
        <v>3667688</v>
      </c>
      <c r="W66">
        <v>4189049</v>
      </c>
      <c r="X66">
        <v>3853929</v>
      </c>
      <c r="Y66">
        <v>3998687</v>
      </c>
      <c r="Z66">
        <v>3587804</v>
      </c>
      <c r="AA66">
        <v>3701017</v>
      </c>
      <c r="AB66">
        <v>4202619</v>
      </c>
      <c r="AC66">
        <v>3956741</v>
      </c>
      <c r="AD66">
        <v>4223333</v>
      </c>
      <c r="AE66">
        <v>4408148</v>
      </c>
      <c r="AF66">
        <v>3749199</v>
      </c>
      <c r="AG66">
        <v>4277861.1900000004</v>
      </c>
      <c r="AH66">
        <v>4623979</v>
      </c>
      <c r="AI66">
        <v>3932198</v>
      </c>
      <c r="AJ66">
        <v>4523392</v>
      </c>
      <c r="AK66"/>
      <c r="AL66"/>
      <c r="AM66"/>
    </row>
    <row r="67" spans="1:39" x14ac:dyDescent="0.35">
      <c r="A67">
        <v>24</v>
      </c>
      <c r="B67">
        <v>1</v>
      </c>
      <c r="C67" t="s">
        <v>146</v>
      </c>
      <c r="D67">
        <v>771032</v>
      </c>
      <c r="E67">
        <v>772716</v>
      </c>
      <c r="F67">
        <v>772195</v>
      </c>
      <c r="G67">
        <v>773826</v>
      </c>
      <c r="H67">
        <v>773388</v>
      </c>
      <c r="I67">
        <v>747901.04</v>
      </c>
      <c r="J67">
        <v>789317</v>
      </c>
      <c r="K67">
        <v>789531</v>
      </c>
      <c r="L67">
        <v>792650</v>
      </c>
      <c r="M67">
        <v>801873.28</v>
      </c>
      <c r="N67">
        <v>797604</v>
      </c>
      <c r="O67">
        <v>779580</v>
      </c>
      <c r="P67">
        <v>805395</v>
      </c>
      <c r="Q67">
        <v>803162</v>
      </c>
      <c r="R67">
        <v>802071</v>
      </c>
      <c r="S67">
        <v>778156</v>
      </c>
      <c r="T67">
        <v>798048</v>
      </c>
      <c r="U67">
        <v>799558</v>
      </c>
      <c r="V67">
        <v>777388</v>
      </c>
      <c r="W67">
        <v>782115</v>
      </c>
      <c r="X67">
        <v>775376</v>
      </c>
      <c r="Y67">
        <v>798118</v>
      </c>
      <c r="Z67">
        <v>801504</v>
      </c>
      <c r="AA67">
        <v>796908</v>
      </c>
      <c r="AB67">
        <v>775032</v>
      </c>
      <c r="AC67">
        <v>841802</v>
      </c>
      <c r="AD67">
        <v>813011</v>
      </c>
      <c r="AE67">
        <v>868849</v>
      </c>
      <c r="AF67">
        <v>816132</v>
      </c>
      <c r="AG67">
        <v>860667.3600000001</v>
      </c>
      <c r="AH67">
        <v>854966</v>
      </c>
      <c r="AI67">
        <v>812903</v>
      </c>
      <c r="AJ67">
        <v>819544</v>
      </c>
      <c r="AK67"/>
      <c r="AL67"/>
      <c r="AM67"/>
    </row>
    <row r="68" spans="1:39" x14ac:dyDescent="0.35">
      <c r="A68">
        <v>25</v>
      </c>
      <c r="B68">
        <v>1</v>
      </c>
      <c r="C68" t="s">
        <v>146</v>
      </c>
      <c r="D68">
        <v>744225</v>
      </c>
      <c r="E68">
        <v>899127</v>
      </c>
      <c r="F68">
        <v>1200155</v>
      </c>
      <c r="G68">
        <v>1443814</v>
      </c>
      <c r="H68">
        <v>861278</v>
      </c>
      <c r="I68">
        <v>721898.25</v>
      </c>
      <c r="J68">
        <v>907061</v>
      </c>
      <c r="K68">
        <v>767578</v>
      </c>
      <c r="L68">
        <v>1385343</v>
      </c>
      <c r="M68">
        <v>773994</v>
      </c>
      <c r="N68">
        <v>1421264</v>
      </c>
      <c r="O68">
        <v>1005615</v>
      </c>
      <c r="P68">
        <v>744225</v>
      </c>
      <c r="Q68">
        <v>1098362</v>
      </c>
      <c r="R68">
        <v>1226607</v>
      </c>
      <c r="S68">
        <v>945049</v>
      </c>
      <c r="T68">
        <v>1260539</v>
      </c>
      <c r="U68">
        <v>1224647</v>
      </c>
      <c r="V68">
        <v>868153</v>
      </c>
      <c r="W68">
        <v>833653</v>
      </c>
      <c r="X68">
        <v>911548</v>
      </c>
      <c r="Y68">
        <v>856925</v>
      </c>
      <c r="Z68">
        <v>1204094</v>
      </c>
      <c r="AA68">
        <v>1138917</v>
      </c>
      <c r="AB68">
        <v>1472327</v>
      </c>
      <c r="AC68">
        <v>1034686</v>
      </c>
      <c r="AD68">
        <v>925504</v>
      </c>
      <c r="AE68">
        <v>1631779</v>
      </c>
      <c r="AF68">
        <v>1163965</v>
      </c>
      <c r="AG68">
        <v>1011818.2800000001</v>
      </c>
      <c r="AH68">
        <v>1615855</v>
      </c>
      <c r="AI68">
        <v>912729</v>
      </c>
      <c r="AJ68">
        <v>843956</v>
      </c>
      <c r="AK68"/>
      <c r="AL68"/>
      <c r="AM68"/>
    </row>
    <row r="69" spans="1:39" x14ac:dyDescent="0.35">
      <c r="A69">
        <v>26</v>
      </c>
      <c r="B69">
        <v>1</v>
      </c>
      <c r="C69" t="s">
        <v>146</v>
      </c>
      <c r="D69">
        <v>831745</v>
      </c>
      <c r="E69">
        <v>882480</v>
      </c>
      <c r="F69">
        <v>910233</v>
      </c>
      <c r="G69">
        <v>901034</v>
      </c>
      <c r="H69">
        <v>906511</v>
      </c>
      <c r="I69">
        <v>806792.65</v>
      </c>
      <c r="J69">
        <v>886951</v>
      </c>
      <c r="K69">
        <v>876508</v>
      </c>
      <c r="L69">
        <v>933600</v>
      </c>
      <c r="M69">
        <v>865014.8</v>
      </c>
      <c r="N69">
        <v>887160</v>
      </c>
      <c r="O69">
        <v>931061</v>
      </c>
      <c r="P69">
        <v>861745</v>
      </c>
      <c r="Q69">
        <v>901780</v>
      </c>
      <c r="R69">
        <v>863197</v>
      </c>
      <c r="S69">
        <v>898721</v>
      </c>
      <c r="T69">
        <v>920803</v>
      </c>
      <c r="U69">
        <v>887131</v>
      </c>
      <c r="V69">
        <v>867382</v>
      </c>
      <c r="W69">
        <v>882536</v>
      </c>
      <c r="X69">
        <v>930678</v>
      </c>
      <c r="Y69">
        <v>862169</v>
      </c>
      <c r="Z69">
        <v>878022</v>
      </c>
      <c r="AA69">
        <v>909756</v>
      </c>
      <c r="AB69">
        <v>938211</v>
      </c>
      <c r="AC69">
        <v>924183</v>
      </c>
      <c r="AD69">
        <v>925112</v>
      </c>
      <c r="AE69">
        <v>1000479</v>
      </c>
      <c r="AF69">
        <v>963951</v>
      </c>
      <c r="AG69">
        <v>1033052.5800000001</v>
      </c>
      <c r="AH69">
        <v>1008666</v>
      </c>
      <c r="AI69">
        <v>907665</v>
      </c>
      <c r="AJ69">
        <v>864160</v>
      </c>
      <c r="AK69"/>
      <c r="AL69"/>
      <c r="AM69"/>
    </row>
    <row r="70" spans="1:39" x14ac:dyDescent="0.35">
      <c r="A70">
        <v>27</v>
      </c>
      <c r="B70">
        <v>1</v>
      </c>
      <c r="C70" t="s">
        <v>146</v>
      </c>
      <c r="D70">
        <v>399887</v>
      </c>
      <c r="E70">
        <v>504211</v>
      </c>
      <c r="F70">
        <v>531871</v>
      </c>
      <c r="G70">
        <v>465046</v>
      </c>
      <c r="H70">
        <v>493122</v>
      </c>
      <c r="I70">
        <v>387890.39</v>
      </c>
      <c r="J70">
        <v>540646</v>
      </c>
      <c r="K70">
        <v>429016</v>
      </c>
      <c r="L70">
        <v>500478</v>
      </c>
      <c r="M70">
        <v>415882.48000000004</v>
      </c>
      <c r="N70">
        <v>537529</v>
      </c>
      <c r="O70">
        <v>519803</v>
      </c>
      <c r="P70">
        <v>399887</v>
      </c>
      <c r="Q70">
        <v>445500</v>
      </c>
      <c r="R70">
        <v>522800</v>
      </c>
      <c r="S70">
        <v>527485</v>
      </c>
      <c r="T70">
        <v>460816</v>
      </c>
      <c r="U70">
        <v>418552</v>
      </c>
      <c r="V70">
        <v>509547</v>
      </c>
      <c r="W70">
        <v>530729</v>
      </c>
      <c r="X70">
        <v>455420</v>
      </c>
      <c r="Y70">
        <v>447318</v>
      </c>
      <c r="Z70">
        <v>430144</v>
      </c>
      <c r="AA70">
        <v>487826</v>
      </c>
      <c r="AB70">
        <v>551623</v>
      </c>
      <c r="AC70">
        <v>580402</v>
      </c>
      <c r="AD70">
        <v>554133</v>
      </c>
      <c r="AE70">
        <v>616418</v>
      </c>
      <c r="AF70">
        <v>586551</v>
      </c>
      <c r="AG70">
        <v>505516.20000000007</v>
      </c>
      <c r="AH70">
        <v>427465</v>
      </c>
      <c r="AI70">
        <v>492672</v>
      </c>
      <c r="AJ70">
        <v>540748</v>
      </c>
      <c r="AK70"/>
      <c r="AL70"/>
      <c r="AM70"/>
    </row>
    <row r="71" spans="1:39" x14ac:dyDescent="0.35">
      <c r="A71">
        <v>28</v>
      </c>
      <c r="B71">
        <v>1</v>
      </c>
      <c r="C71" t="s">
        <v>146</v>
      </c>
      <c r="D71">
        <v>600316</v>
      </c>
      <c r="E71">
        <v>665880</v>
      </c>
      <c r="F71">
        <v>663778</v>
      </c>
      <c r="G71">
        <v>617111</v>
      </c>
      <c r="H71">
        <v>606528</v>
      </c>
      <c r="I71">
        <v>582306.52</v>
      </c>
      <c r="J71">
        <v>663974</v>
      </c>
      <c r="K71">
        <v>649029</v>
      </c>
      <c r="L71">
        <v>620955</v>
      </c>
      <c r="M71">
        <v>624328.64</v>
      </c>
      <c r="N71">
        <v>682344</v>
      </c>
      <c r="O71">
        <v>671108</v>
      </c>
      <c r="P71">
        <v>610316</v>
      </c>
      <c r="Q71">
        <v>617521</v>
      </c>
      <c r="R71">
        <v>612244</v>
      </c>
      <c r="S71">
        <v>665147</v>
      </c>
      <c r="T71">
        <v>637721</v>
      </c>
      <c r="U71">
        <v>631078</v>
      </c>
      <c r="V71">
        <v>656867</v>
      </c>
      <c r="W71">
        <v>681110</v>
      </c>
      <c r="X71">
        <v>614505</v>
      </c>
      <c r="Y71">
        <v>651670</v>
      </c>
      <c r="Z71">
        <v>656741</v>
      </c>
      <c r="AA71">
        <v>638740</v>
      </c>
      <c r="AB71">
        <v>683015</v>
      </c>
      <c r="AC71">
        <v>734554</v>
      </c>
      <c r="AD71">
        <v>735410</v>
      </c>
      <c r="AE71">
        <v>758995</v>
      </c>
      <c r="AF71">
        <v>667896</v>
      </c>
      <c r="AG71">
        <v>682100.55</v>
      </c>
      <c r="AH71">
        <v>762803</v>
      </c>
      <c r="AI71">
        <v>634907</v>
      </c>
      <c r="AJ71">
        <v>629647</v>
      </c>
      <c r="AK71"/>
      <c r="AL71"/>
      <c r="AM71"/>
    </row>
    <row r="72" spans="1:39" x14ac:dyDescent="0.35">
      <c r="A72">
        <v>29</v>
      </c>
      <c r="B72">
        <v>1</v>
      </c>
      <c r="C72" t="s">
        <v>146</v>
      </c>
      <c r="D72">
        <v>214148</v>
      </c>
      <c r="E72">
        <v>340982</v>
      </c>
      <c r="F72">
        <v>236645</v>
      </c>
      <c r="G72">
        <v>510367</v>
      </c>
      <c r="H72">
        <v>379939</v>
      </c>
      <c r="I72">
        <v>207723.56</v>
      </c>
      <c r="J72">
        <v>468014</v>
      </c>
      <c r="K72">
        <v>287411</v>
      </c>
      <c r="L72">
        <v>283735</v>
      </c>
      <c r="M72">
        <v>222713.92</v>
      </c>
      <c r="N72">
        <v>362353</v>
      </c>
      <c r="O72">
        <v>467490</v>
      </c>
      <c r="P72">
        <v>212148</v>
      </c>
      <c r="Q72">
        <v>226205</v>
      </c>
      <c r="R72">
        <v>250659</v>
      </c>
      <c r="S72">
        <v>256871</v>
      </c>
      <c r="T72">
        <v>348051</v>
      </c>
      <c r="U72">
        <v>563860</v>
      </c>
      <c r="V72">
        <v>306931</v>
      </c>
      <c r="W72">
        <v>339571</v>
      </c>
      <c r="X72">
        <v>510348</v>
      </c>
      <c r="Y72">
        <v>517786</v>
      </c>
      <c r="Z72">
        <v>425361</v>
      </c>
      <c r="AA72">
        <v>343467</v>
      </c>
      <c r="AB72">
        <v>566537</v>
      </c>
      <c r="AC72">
        <v>516164</v>
      </c>
      <c r="AD72">
        <v>615172</v>
      </c>
      <c r="AE72">
        <v>634234</v>
      </c>
      <c r="AF72">
        <v>635746</v>
      </c>
      <c r="AG72">
        <v>566486.28</v>
      </c>
      <c r="AH72">
        <v>422793</v>
      </c>
      <c r="AI72">
        <v>239887</v>
      </c>
      <c r="AJ72">
        <v>613096</v>
      </c>
      <c r="AK72"/>
      <c r="AL72"/>
      <c r="AM72"/>
    </row>
    <row r="73" spans="1:39" x14ac:dyDescent="0.35">
      <c r="A73">
        <v>30</v>
      </c>
      <c r="B73">
        <v>1</v>
      </c>
      <c r="C73" t="s">
        <v>146</v>
      </c>
      <c r="D73">
        <v>2690391</v>
      </c>
      <c r="E73">
        <v>2733189</v>
      </c>
      <c r="F73">
        <v>2734071</v>
      </c>
      <c r="G73">
        <v>2930652</v>
      </c>
      <c r="H73">
        <v>3172743</v>
      </c>
      <c r="I73">
        <v>2609679.27</v>
      </c>
      <c r="J73">
        <v>3265576</v>
      </c>
      <c r="K73">
        <v>3064055</v>
      </c>
      <c r="L73">
        <v>2969542</v>
      </c>
      <c r="M73">
        <v>2798006.64</v>
      </c>
      <c r="N73">
        <v>3126434</v>
      </c>
      <c r="O73">
        <v>2987396</v>
      </c>
      <c r="P73">
        <v>2890591</v>
      </c>
      <c r="Q73">
        <v>3157990</v>
      </c>
      <c r="R73">
        <v>3017795</v>
      </c>
      <c r="S73">
        <v>2960203</v>
      </c>
      <c r="T73">
        <v>3180671</v>
      </c>
      <c r="U73">
        <v>3182193</v>
      </c>
      <c r="V73">
        <v>3151608</v>
      </c>
      <c r="W73">
        <v>3014633</v>
      </c>
      <c r="X73">
        <v>2972866</v>
      </c>
      <c r="Y73">
        <v>3149264</v>
      </c>
      <c r="Z73">
        <v>3145204</v>
      </c>
      <c r="AA73">
        <v>3020761</v>
      </c>
      <c r="AB73">
        <v>3267629</v>
      </c>
      <c r="AC73">
        <v>3602268</v>
      </c>
      <c r="AD73">
        <v>3577933</v>
      </c>
      <c r="AE73">
        <v>3218973</v>
      </c>
      <c r="AF73">
        <v>3617209</v>
      </c>
      <c r="AG73">
        <v>3299881.2600000002</v>
      </c>
      <c r="AH73">
        <v>3504151</v>
      </c>
      <c r="AI73">
        <v>3559789</v>
      </c>
      <c r="AJ73">
        <v>3145902</v>
      </c>
      <c r="AK73"/>
      <c r="AL73"/>
      <c r="AM73"/>
    </row>
    <row r="74" spans="1:39" x14ac:dyDescent="0.35">
      <c r="A74">
        <v>31</v>
      </c>
      <c r="B74">
        <v>1</v>
      </c>
      <c r="C74" t="s">
        <v>146</v>
      </c>
      <c r="D74">
        <v>864423</v>
      </c>
      <c r="E74">
        <v>881312</v>
      </c>
      <c r="F74">
        <v>905372</v>
      </c>
      <c r="G74">
        <v>931642</v>
      </c>
      <c r="H74">
        <v>934628</v>
      </c>
      <c r="I74">
        <v>838490.30999999994</v>
      </c>
      <c r="J74">
        <v>926314</v>
      </c>
      <c r="K74">
        <v>885942</v>
      </c>
      <c r="L74">
        <v>905715</v>
      </c>
      <c r="M74">
        <v>898999.92</v>
      </c>
      <c r="N74">
        <v>915200</v>
      </c>
      <c r="O74">
        <v>893752</v>
      </c>
      <c r="P74">
        <v>874423</v>
      </c>
      <c r="Q74">
        <v>902835</v>
      </c>
      <c r="R74">
        <v>924101</v>
      </c>
      <c r="S74">
        <v>895131</v>
      </c>
      <c r="T74">
        <v>893084</v>
      </c>
      <c r="U74">
        <v>908167</v>
      </c>
      <c r="V74">
        <v>901345</v>
      </c>
      <c r="W74">
        <v>920688</v>
      </c>
      <c r="X74">
        <v>885292</v>
      </c>
      <c r="Y74">
        <v>931206</v>
      </c>
      <c r="Z74">
        <v>903760</v>
      </c>
      <c r="AA74">
        <v>932381</v>
      </c>
      <c r="AB74">
        <v>935121</v>
      </c>
      <c r="AC74">
        <v>884917</v>
      </c>
      <c r="AD74">
        <v>905543</v>
      </c>
      <c r="AE74">
        <v>885192</v>
      </c>
      <c r="AF74">
        <v>985128</v>
      </c>
      <c r="AG74">
        <v>982674.12000000011</v>
      </c>
      <c r="AH74">
        <v>991729</v>
      </c>
      <c r="AI74">
        <v>990464</v>
      </c>
      <c r="AJ74">
        <v>972843</v>
      </c>
      <c r="AK74"/>
      <c r="AL74"/>
      <c r="AM74"/>
    </row>
    <row r="75" spans="1:39" x14ac:dyDescent="0.35">
      <c r="A75">
        <v>32</v>
      </c>
      <c r="B75">
        <v>1</v>
      </c>
      <c r="C75" t="s">
        <v>146</v>
      </c>
      <c r="D75">
        <v>6526222</v>
      </c>
      <c r="E75">
        <v>6557131</v>
      </c>
      <c r="F75">
        <v>6583557</v>
      </c>
      <c r="G75">
        <v>6574145</v>
      </c>
      <c r="H75">
        <v>6633385</v>
      </c>
      <c r="I75">
        <v>6330435.3399999999</v>
      </c>
      <c r="J75">
        <v>6785628</v>
      </c>
      <c r="K75">
        <v>7028514</v>
      </c>
      <c r="L75">
        <v>6909257</v>
      </c>
      <c r="M75">
        <v>6787270.8799999999</v>
      </c>
      <c r="N75">
        <v>6949963</v>
      </c>
      <c r="O75">
        <v>6867269</v>
      </c>
      <c r="P75">
        <v>7224245</v>
      </c>
      <c r="Q75">
        <v>7019031</v>
      </c>
      <c r="R75">
        <v>7096274</v>
      </c>
      <c r="S75">
        <v>7174036</v>
      </c>
      <c r="T75">
        <v>6870815</v>
      </c>
      <c r="U75">
        <v>7007006</v>
      </c>
      <c r="V75">
        <v>7216441</v>
      </c>
      <c r="W75">
        <v>6773131</v>
      </c>
      <c r="X75">
        <v>6982025</v>
      </c>
      <c r="Y75">
        <v>6890803</v>
      </c>
      <c r="Z75">
        <v>7051715</v>
      </c>
      <c r="AA75">
        <v>7012304</v>
      </c>
      <c r="AB75">
        <v>6666222</v>
      </c>
      <c r="AC75">
        <v>7494320</v>
      </c>
      <c r="AD75">
        <v>7581039</v>
      </c>
      <c r="AE75">
        <v>7279347</v>
      </c>
      <c r="AF75">
        <v>7218961</v>
      </c>
      <c r="AG75">
        <v>7750047.7500000009</v>
      </c>
      <c r="AH75">
        <v>7370982</v>
      </c>
      <c r="AI75">
        <v>7382836</v>
      </c>
      <c r="AJ75">
        <v>7591027</v>
      </c>
      <c r="AK75"/>
      <c r="AL75"/>
      <c r="AM75"/>
    </row>
    <row r="76" spans="1:39" x14ac:dyDescent="0.35">
      <c r="A76">
        <v>33</v>
      </c>
      <c r="B76">
        <v>1</v>
      </c>
      <c r="C76" t="s">
        <v>146</v>
      </c>
      <c r="D76">
        <v>2861218</v>
      </c>
      <c r="E76">
        <v>2922790</v>
      </c>
      <c r="F76">
        <v>2960534</v>
      </c>
      <c r="G76">
        <v>2956254</v>
      </c>
      <c r="H76">
        <v>2885986</v>
      </c>
      <c r="I76">
        <v>2775381.46</v>
      </c>
      <c r="J76">
        <v>2977991</v>
      </c>
      <c r="K76">
        <v>2987232</v>
      </c>
      <c r="L76">
        <v>3014602</v>
      </c>
      <c r="M76">
        <v>2975666.72</v>
      </c>
      <c r="N76">
        <v>2971026</v>
      </c>
      <c r="O76">
        <v>3016830</v>
      </c>
      <c r="P76">
        <v>3026598</v>
      </c>
      <c r="Q76">
        <v>2973468</v>
      </c>
      <c r="R76">
        <v>2991569</v>
      </c>
      <c r="S76">
        <v>3010127</v>
      </c>
      <c r="T76">
        <v>2987767</v>
      </c>
      <c r="U76">
        <v>2989002</v>
      </c>
      <c r="V76">
        <v>2980177</v>
      </c>
      <c r="W76">
        <v>2967325</v>
      </c>
      <c r="X76">
        <v>2992348</v>
      </c>
      <c r="Y76">
        <v>2970263</v>
      </c>
      <c r="Z76">
        <v>2989578</v>
      </c>
      <c r="AA76">
        <v>2995842</v>
      </c>
      <c r="AB76">
        <v>2961218</v>
      </c>
      <c r="AC76">
        <v>3265735</v>
      </c>
      <c r="AD76">
        <v>3047472</v>
      </c>
      <c r="AE76">
        <v>3196065</v>
      </c>
      <c r="AF76">
        <v>3077229</v>
      </c>
      <c r="AG76">
        <v>3321506.2800000003</v>
      </c>
      <c r="AH76">
        <v>3165666</v>
      </c>
      <c r="AI76">
        <v>3190570</v>
      </c>
      <c r="AJ76">
        <v>3174433</v>
      </c>
      <c r="AK76"/>
      <c r="AL76"/>
      <c r="AM76"/>
    </row>
    <row r="77" spans="1:39" x14ac:dyDescent="0.35">
      <c r="A77">
        <v>34</v>
      </c>
      <c r="B77">
        <v>1</v>
      </c>
      <c r="C77" t="s">
        <v>146</v>
      </c>
      <c r="D77">
        <v>381534</v>
      </c>
      <c r="E77">
        <v>394695</v>
      </c>
      <c r="F77">
        <v>433492</v>
      </c>
      <c r="G77">
        <v>426215</v>
      </c>
      <c r="H77">
        <v>412884</v>
      </c>
      <c r="I77">
        <v>370087.98</v>
      </c>
      <c r="J77">
        <v>383036</v>
      </c>
      <c r="K77">
        <v>398050</v>
      </c>
      <c r="L77">
        <v>410030</v>
      </c>
      <c r="M77">
        <v>396795.36</v>
      </c>
      <c r="N77">
        <v>419035</v>
      </c>
      <c r="O77">
        <v>411317</v>
      </c>
      <c r="P77">
        <v>381534</v>
      </c>
      <c r="Q77">
        <v>421878</v>
      </c>
      <c r="R77">
        <v>451913</v>
      </c>
      <c r="S77">
        <v>399058</v>
      </c>
      <c r="T77">
        <v>409942</v>
      </c>
      <c r="U77">
        <v>416957</v>
      </c>
      <c r="V77">
        <v>411306</v>
      </c>
      <c r="W77">
        <v>415676</v>
      </c>
      <c r="X77">
        <v>424117</v>
      </c>
      <c r="Y77">
        <v>441323</v>
      </c>
      <c r="Z77">
        <v>396831</v>
      </c>
      <c r="AA77">
        <v>393351</v>
      </c>
      <c r="AB77">
        <v>453077</v>
      </c>
      <c r="AC77">
        <v>503188</v>
      </c>
      <c r="AD77">
        <v>419905</v>
      </c>
      <c r="AE77">
        <v>481763</v>
      </c>
      <c r="AF77">
        <v>499821</v>
      </c>
      <c r="AG77">
        <v>470769.87000000005</v>
      </c>
      <c r="AH77">
        <v>441185</v>
      </c>
      <c r="AI77">
        <v>387647</v>
      </c>
      <c r="AJ77">
        <v>502458</v>
      </c>
      <c r="AK77"/>
      <c r="AL77"/>
      <c r="AM77"/>
    </row>
    <row r="78" spans="1:39" x14ac:dyDescent="0.35">
      <c r="A78">
        <v>35</v>
      </c>
      <c r="B78">
        <v>1</v>
      </c>
      <c r="C78" t="s">
        <v>146</v>
      </c>
      <c r="D78">
        <v>23334</v>
      </c>
      <c r="E78">
        <v>23334</v>
      </c>
      <c r="F78">
        <v>23334</v>
      </c>
      <c r="G78">
        <v>23334</v>
      </c>
      <c r="H78">
        <v>23334</v>
      </c>
      <c r="I78">
        <v>22633.98</v>
      </c>
      <c r="J78">
        <v>52029</v>
      </c>
      <c r="K78">
        <v>39120</v>
      </c>
      <c r="L78">
        <v>36083</v>
      </c>
      <c r="M78">
        <v>24267.360000000001</v>
      </c>
      <c r="N78">
        <v>28006</v>
      </c>
      <c r="O78">
        <v>29175</v>
      </c>
      <c r="P78">
        <v>54134</v>
      </c>
      <c r="Q78">
        <v>37927</v>
      </c>
      <c r="R78">
        <v>49147</v>
      </c>
      <c r="S78">
        <v>45470</v>
      </c>
      <c r="T78">
        <v>39596</v>
      </c>
      <c r="U78">
        <v>41354</v>
      </c>
      <c r="V78">
        <v>25893</v>
      </c>
      <c r="W78">
        <v>34095</v>
      </c>
      <c r="X78">
        <v>44563</v>
      </c>
      <c r="Y78">
        <v>47768</v>
      </c>
      <c r="Z78">
        <v>28343</v>
      </c>
      <c r="AA78">
        <v>43677</v>
      </c>
      <c r="AB78">
        <v>23334</v>
      </c>
      <c r="AC78">
        <v>36896</v>
      </c>
      <c r="AD78">
        <v>40330</v>
      </c>
      <c r="AE78">
        <v>37603</v>
      </c>
      <c r="AF78">
        <v>36128</v>
      </c>
      <c r="AG78">
        <v>49464.930000000008</v>
      </c>
      <c r="AH78">
        <v>36311</v>
      </c>
      <c r="AI78">
        <v>51262</v>
      </c>
      <c r="AJ78">
        <v>40284</v>
      </c>
      <c r="AK78"/>
      <c r="AL78"/>
      <c r="AM78"/>
    </row>
    <row r="79" spans="1:39" x14ac:dyDescent="0.35">
      <c r="A79">
        <v>36</v>
      </c>
      <c r="B79">
        <v>1</v>
      </c>
      <c r="C79" t="s">
        <v>146</v>
      </c>
      <c r="D79">
        <v>556876</v>
      </c>
      <c r="E79">
        <v>593352</v>
      </c>
      <c r="F79">
        <v>590918</v>
      </c>
      <c r="G79">
        <v>613787</v>
      </c>
      <c r="H79">
        <v>578269</v>
      </c>
      <c r="I79">
        <v>540169.72</v>
      </c>
      <c r="J79">
        <v>559638</v>
      </c>
      <c r="K79">
        <v>572537</v>
      </c>
      <c r="L79">
        <v>603304</v>
      </c>
      <c r="M79">
        <v>579151.04</v>
      </c>
      <c r="N79">
        <v>585711</v>
      </c>
      <c r="O79">
        <v>576929</v>
      </c>
      <c r="P79">
        <v>556876</v>
      </c>
      <c r="Q79">
        <v>568307</v>
      </c>
      <c r="R79">
        <v>577252</v>
      </c>
      <c r="S79">
        <v>560208</v>
      </c>
      <c r="T79">
        <v>597751</v>
      </c>
      <c r="U79">
        <v>568906</v>
      </c>
      <c r="V79">
        <v>566306</v>
      </c>
      <c r="W79">
        <v>597244</v>
      </c>
      <c r="X79">
        <v>573149</v>
      </c>
      <c r="Y79">
        <v>606023</v>
      </c>
      <c r="Z79">
        <v>574044</v>
      </c>
      <c r="AA79">
        <v>567117</v>
      </c>
      <c r="AB79">
        <v>618887</v>
      </c>
      <c r="AC79">
        <v>604368</v>
      </c>
      <c r="AD79">
        <v>574065</v>
      </c>
      <c r="AE79">
        <v>637955</v>
      </c>
      <c r="AF79">
        <v>620955</v>
      </c>
      <c r="AG79">
        <v>636195.39</v>
      </c>
      <c r="AH79">
        <v>570908</v>
      </c>
      <c r="AI79">
        <v>557408</v>
      </c>
      <c r="AJ79">
        <v>641118</v>
      </c>
      <c r="AK79"/>
      <c r="AL79"/>
      <c r="AM79"/>
    </row>
    <row r="80" spans="1:39" x14ac:dyDescent="0.35">
      <c r="A80">
        <v>37</v>
      </c>
      <c r="B80">
        <v>1</v>
      </c>
      <c r="C80" t="s">
        <v>146</v>
      </c>
      <c r="D80">
        <v>521118</v>
      </c>
      <c r="E80">
        <v>599949</v>
      </c>
      <c r="F80">
        <v>656267</v>
      </c>
      <c r="G80">
        <v>671327</v>
      </c>
      <c r="H80">
        <v>538009</v>
      </c>
      <c r="I80">
        <v>505484.45999999996</v>
      </c>
      <c r="J80">
        <v>634447</v>
      </c>
      <c r="K80">
        <v>629965</v>
      </c>
      <c r="L80">
        <v>682820</v>
      </c>
      <c r="M80">
        <v>541962.72</v>
      </c>
      <c r="N80">
        <v>650722</v>
      </c>
      <c r="O80">
        <v>591342</v>
      </c>
      <c r="P80">
        <v>521118</v>
      </c>
      <c r="Q80">
        <v>547694</v>
      </c>
      <c r="R80">
        <v>563048</v>
      </c>
      <c r="S80">
        <v>689326</v>
      </c>
      <c r="T80">
        <v>532811</v>
      </c>
      <c r="U80">
        <v>646072</v>
      </c>
      <c r="V80">
        <v>691226</v>
      </c>
      <c r="W80">
        <v>561009</v>
      </c>
      <c r="X80">
        <v>705300</v>
      </c>
      <c r="Y80">
        <v>608927</v>
      </c>
      <c r="Z80">
        <v>684406</v>
      </c>
      <c r="AA80">
        <v>572992</v>
      </c>
      <c r="AB80">
        <v>758123</v>
      </c>
      <c r="AC80">
        <v>817919</v>
      </c>
      <c r="AD80">
        <v>750141</v>
      </c>
      <c r="AE80">
        <v>862358</v>
      </c>
      <c r="AF80">
        <v>755450</v>
      </c>
      <c r="AG80">
        <v>782883.00000000012</v>
      </c>
      <c r="AH80">
        <v>593534</v>
      </c>
      <c r="AI80">
        <v>662604</v>
      </c>
      <c r="AJ80">
        <v>761427</v>
      </c>
      <c r="AK80"/>
      <c r="AL80"/>
      <c r="AM80"/>
    </row>
    <row r="81" spans="1:39" x14ac:dyDescent="0.35">
      <c r="A81">
        <v>38</v>
      </c>
      <c r="B81">
        <v>1</v>
      </c>
      <c r="C81" t="s">
        <v>146</v>
      </c>
      <c r="D81">
        <v>7022334</v>
      </c>
      <c r="E81">
        <v>7593588</v>
      </c>
      <c r="F81">
        <v>7785480</v>
      </c>
      <c r="G81">
        <v>7473304</v>
      </c>
      <c r="H81">
        <v>7573516</v>
      </c>
      <c r="I81">
        <v>6811663.9799999995</v>
      </c>
      <c r="J81">
        <v>7678908</v>
      </c>
      <c r="K81">
        <v>7266727</v>
      </c>
      <c r="L81">
        <v>7335540</v>
      </c>
      <c r="M81">
        <v>7303227.3600000003</v>
      </c>
      <c r="N81">
        <v>7816015</v>
      </c>
      <c r="O81">
        <v>7418940</v>
      </c>
      <c r="P81">
        <v>7122334</v>
      </c>
      <c r="Q81">
        <v>7451552</v>
      </c>
      <c r="R81">
        <v>7842978</v>
      </c>
      <c r="S81">
        <v>7602169</v>
      </c>
      <c r="T81">
        <v>7122339</v>
      </c>
      <c r="U81">
        <v>7559233</v>
      </c>
      <c r="V81">
        <v>7771567</v>
      </c>
      <c r="W81">
        <v>7530396</v>
      </c>
      <c r="X81">
        <v>7524620</v>
      </c>
      <c r="Y81">
        <v>7757020</v>
      </c>
      <c r="Z81">
        <v>7760102</v>
      </c>
      <c r="AA81">
        <v>7264105</v>
      </c>
      <c r="AB81">
        <v>7852027</v>
      </c>
      <c r="AC81">
        <v>7734065</v>
      </c>
      <c r="AD81">
        <v>8922244</v>
      </c>
      <c r="AE81">
        <v>7729688</v>
      </c>
      <c r="AF81">
        <v>7918389</v>
      </c>
      <c r="AG81">
        <v>8352328.2000000011</v>
      </c>
      <c r="AH81">
        <v>8043213</v>
      </c>
      <c r="AI81">
        <v>7179147</v>
      </c>
      <c r="AJ81">
        <v>8756563</v>
      </c>
      <c r="AK81"/>
      <c r="AL81"/>
      <c r="AM81"/>
    </row>
    <row r="82" spans="1:39" x14ac:dyDescent="0.35">
      <c r="A82">
        <v>39</v>
      </c>
      <c r="B82">
        <v>1</v>
      </c>
      <c r="C82" t="s">
        <v>146</v>
      </c>
      <c r="D82">
        <v>1188299</v>
      </c>
      <c r="E82">
        <v>2096745</v>
      </c>
      <c r="F82">
        <v>1691090</v>
      </c>
      <c r="G82">
        <v>1226991</v>
      </c>
      <c r="H82">
        <v>2133391</v>
      </c>
      <c r="I82">
        <v>1152650.03</v>
      </c>
      <c r="J82">
        <v>1479248</v>
      </c>
      <c r="K82">
        <v>2051825</v>
      </c>
      <c r="L82">
        <v>1621142</v>
      </c>
      <c r="M82">
        <v>1235830.96</v>
      </c>
      <c r="N82">
        <v>2017681</v>
      </c>
      <c r="O82">
        <v>1988835</v>
      </c>
      <c r="P82">
        <v>1368299</v>
      </c>
      <c r="Q82">
        <v>1533287</v>
      </c>
      <c r="R82">
        <v>1868785</v>
      </c>
      <c r="S82">
        <v>1620318</v>
      </c>
      <c r="T82">
        <v>1632011</v>
      </c>
      <c r="U82">
        <v>2209154</v>
      </c>
      <c r="V82">
        <v>1611637</v>
      </c>
      <c r="W82">
        <v>1739727</v>
      </c>
      <c r="X82">
        <v>1567207</v>
      </c>
      <c r="Y82">
        <v>1654936</v>
      </c>
      <c r="Z82">
        <v>1535429</v>
      </c>
      <c r="AA82">
        <v>1773179</v>
      </c>
      <c r="AB82">
        <v>2415027</v>
      </c>
      <c r="AC82">
        <v>1458978</v>
      </c>
      <c r="AD82">
        <v>2616011</v>
      </c>
      <c r="AE82">
        <v>2046124</v>
      </c>
      <c r="AF82">
        <v>2613234</v>
      </c>
      <c r="AG82">
        <v>1739599.7700000003</v>
      </c>
      <c r="AH82">
        <v>1533903</v>
      </c>
      <c r="AI82">
        <v>2398820</v>
      </c>
      <c r="AJ82">
        <v>2012286</v>
      </c>
      <c r="AK82"/>
      <c r="AL82"/>
      <c r="AM82"/>
    </row>
    <row r="83" spans="1:39" x14ac:dyDescent="0.35">
      <c r="A83">
        <v>40</v>
      </c>
      <c r="B83">
        <v>1</v>
      </c>
      <c r="C83" t="s">
        <v>146</v>
      </c>
      <c r="D83">
        <v>84133</v>
      </c>
      <c r="E83">
        <v>-257233</v>
      </c>
      <c r="F83">
        <v>-321700</v>
      </c>
      <c r="G83">
        <v>72588</v>
      </c>
      <c r="H83">
        <v>-1117155</v>
      </c>
      <c r="I83">
        <v>81609.009999997914</v>
      </c>
      <c r="J83">
        <v>-664719</v>
      </c>
      <c r="K83">
        <v>155115</v>
      </c>
      <c r="L83">
        <v>533370</v>
      </c>
      <c r="M83">
        <v>87498.319999996573</v>
      </c>
      <c r="N83">
        <v>-467478</v>
      </c>
      <c r="O83">
        <v>-248133</v>
      </c>
      <c r="P83">
        <v>-219020</v>
      </c>
      <c r="Q83">
        <v>130884</v>
      </c>
      <c r="R83">
        <v>-153020</v>
      </c>
      <c r="S83">
        <v>198520</v>
      </c>
      <c r="T83">
        <v>2714378</v>
      </c>
      <c r="U83">
        <v>670565</v>
      </c>
      <c r="V83">
        <v>-716176</v>
      </c>
      <c r="W83">
        <v>129230</v>
      </c>
      <c r="X83">
        <v>-476764</v>
      </c>
      <c r="Y83">
        <v>-379166</v>
      </c>
      <c r="Z83">
        <v>-482171</v>
      </c>
      <c r="AA83">
        <v>-181304</v>
      </c>
      <c r="AB83">
        <v>-34119</v>
      </c>
      <c r="AC83">
        <v>-1078379</v>
      </c>
      <c r="AD83">
        <v>-2787434</v>
      </c>
      <c r="AE83">
        <v>1814962</v>
      </c>
      <c r="AF83">
        <v>-2432649</v>
      </c>
      <c r="AG83">
        <v>-529208.04000000283</v>
      </c>
      <c r="AH83">
        <v>1123354</v>
      </c>
      <c r="AI83">
        <v>463210</v>
      </c>
      <c r="AJ83">
        <v>-427431</v>
      </c>
      <c r="AK83"/>
      <c r="AL83"/>
      <c r="AM83"/>
    </row>
    <row r="84" spans="1:39" x14ac:dyDescent="0.35">
      <c r="A84">
        <v>41</v>
      </c>
      <c r="B84">
        <v>1</v>
      </c>
      <c r="C84" t="s">
        <v>146</v>
      </c>
      <c r="D84">
        <v>4727372.1679036096</v>
      </c>
      <c r="E84">
        <v>3627681.2221859442</v>
      </c>
      <c r="F84">
        <v>7030794.4864626899</v>
      </c>
      <c r="G84">
        <v>4493247.8878068058</v>
      </c>
      <c r="H84">
        <v>6369095.5353938257</v>
      </c>
      <c r="I84">
        <v>5198265.8570078034</v>
      </c>
      <c r="J84">
        <v>5646814.480591448</v>
      </c>
      <c r="K84">
        <v>5782684.4017990176</v>
      </c>
      <c r="L84">
        <v>3564183.5052079665</v>
      </c>
      <c r="M84">
        <v>4997964.6155401859</v>
      </c>
      <c r="N84">
        <v>5257300.699898513</v>
      </c>
      <c r="O84">
        <v>5315193.2483062148</v>
      </c>
      <c r="P84">
        <v>4197129.1825714251</v>
      </c>
      <c r="Q84">
        <v>6049315.7498433907</v>
      </c>
      <c r="R84">
        <v>6846152.2872201856</v>
      </c>
      <c r="S84">
        <v>6249623.1940967422</v>
      </c>
      <c r="T84">
        <v>5681940.6396131758</v>
      </c>
      <c r="U84">
        <v>7041179.0675792499</v>
      </c>
      <c r="V84">
        <v>6849128.2095967103</v>
      </c>
      <c r="W84">
        <v>6122823.8280780679</v>
      </c>
      <c r="X84">
        <v>5167311.6817239672</v>
      </c>
      <c r="Y84">
        <v>5998555.5599832386</v>
      </c>
      <c r="Z84">
        <v>7167605.3999469317</v>
      </c>
      <c r="AA84">
        <v>8085732.6362543041</v>
      </c>
      <c r="AB84">
        <v>6909480.3962078309</v>
      </c>
      <c r="AC84">
        <v>5182845.1308387229</v>
      </c>
      <c r="AD84">
        <v>5708393.0425065402</v>
      </c>
      <c r="AE84">
        <v>5801848.8484855285</v>
      </c>
      <c r="AF84">
        <v>6007091.2697624974</v>
      </c>
      <c r="AG84">
        <v>6589213.6525561512</v>
      </c>
      <c r="AH84">
        <v>5010280.6355487872</v>
      </c>
      <c r="AI84">
        <v>4246366.7509500924</v>
      </c>
      <c r="AJ84">
        <v>3782149.5065261102</v>
      </c>
      <c r="AK84"/>
      <c r="AL84"/>
      <c r="AM84"/>
    </row>
    <row r="85" spans="1:39" x14ac:dyDescent="0.35">
      <c r="A85">
        <v>42</v>
      </c>
      <c r="B85">
        <v>1</v>
      </c>
      <c r="C85" t="s">
        <v>146</v>
      </c>
      <c r="D85">
        <v>3024213</v>
      </c>
      <c r="E85">
        <v>3052165</v>
      </c>
      <c r="F85">
        <v>3056051</v>
      </c>
      <c r="G85">
        <v>3191809</v>
      </c>
      <c r="H85">
        <v>3311687</v>
      </c>
      <c r="I85">
        <v>3093276</v>
      </c>
      <c r="J85">
        <v>3348218</v>
      </c>
      <c r="K85">
        <v>3132750</v>
      </c>
      <c r="L85">
        <v>3338369</v>
      </c>
      <c r="M85">
        <v>3128686</v>
      </c>
      <c r="N85">
        <v>3127181</v>
      </c>
      <c r="O85">
        <v>3092928</v>
      </c>
      <c r="P85">
        <v>3141179</v>
      </c>
      <c r="Q85">
        <v>3270508</v>
      </c>
      <c r="R85">
        <v>3241723</v>
      </c>
      <c r="S85">
        <v>3024213</v>
      </c>
      <c r="T85">
        <v>3067789</v>
      </c>
      <c r="U85">
        <v>3426035</v>
      </c>
      <c r="V85">
        <v>3131369</v>
      </c>
      <c r="W85">
        <v>3197684</v>
      </c>
      <c r="X85">
        <v>3264649</v>
      </c>
      <c r="Y85">
        <v>3093989</v>
      </c>
      <c r="Z85">
        <v>3149219</v>
      </c>
      <c r="AA85">
        <v>3113899</v>
      </c>
      <c r="AB85">
        <v>3212624</v>
      </c>
      <c r="AC85">
        <v>3138753</v>
      </c>
      <c r="AD85">
        <v>3298792</v>
      </c>
      <c r="AE85">
        <v>3085836</v>
      </c>
      <c r="AF85">
        <v>3065725</v>
      </c>
      <c r="AG85">
        <v>3194170</v>
      </c>
      <c r="AH85">
        <v>3124838</v>
      </c>
      <c r="AI85">
        <v>3221080</v>
      </c>
      <c r="AJ85">
        <v>3130748</v>
      </c>
      <c r="AK85"/>
      <c r="AL85"/>
      <c r="AM85"/>
    </row>
    <row r="86" spans="1:39" x14ac:dyDescent="0.35">
      <c r="A86">
        <v>43</v>
      </c>
      <c r="B86">
        <v>1</v>
      </c>
      <c r="C86" t="s">
        <v>146</v>
      </c>
      <c r="D86">
        <v>1190222</v>
      </c>
      <c r="E86">
        <v>0</v>
      </c>
      <c r="F86">
        <v>1098574.906</v>
      </c>
      <c r="G86">
        <v>1273537.54</v>
      </c>
      <c r="H86">
        <v>1225928.6599999999</v>
      </c>
      <c r="I86">
        <v>915216.66200000001</v>
      </c>
      <c r="J86">
        <v>1309244.2000000002</v>
      </c>
      <c r="K86">
        <v>1285439.76</v>
      </c>
      <c r="L86">
        <v>1098574.906</v>
      </c>
      <c r="M86">
        <v>1116666.2804</v>
      </c>
      <c r="N86">
        <v>1142613.1199999999</v>
      </c>
      <c r="O86">
        <v>1178319.78</v>
      </c>
      <c r="P86">
        <v>1178319.78</v>
      </c>
      <c r="Q86">
        <v>1225928.6599999999</v>
      </c>
      <c r="R86">
        <v>1098574.906</v>
      </c>
      <c r="S86">
        <v>1273537.54</v>
      </c>
      <c r="T86">
        <v>1225928.6599999999</v>
      </c>
      <c r="U86">
        <v>1215216.6619999998</v>
      </c>
      <c r="V86">
        <v>1249733.1000000001</v>
      </c>
      <c r="W86">
        <v>1098574.906</v>
      </c>
      <c r="X86">
        <v>1225928.6599999999</v>
      </c>
      <c r="Y86">
        <v>1215216.6619999998</v>
      </c>
      <c r="Z86">
        <v>1309244.2000000002</v>
      </c>
      <c r="AA86">
        <v>1285439.76</v>
      </c>
      <c r="AB86">
        <v>1098574.906</v>
      </c>
      <c r="AC86">
        <v>1116666.2804</v>
      </c>
      <c r="AD86">
        <v>1142613.1199999999</v>
      </c>
      <c r="AE86">
        <v>1178319.78</v>
      </c>
      <c r="AF86">
        <v>1178319.78</v>
      </c>
      <c r="AG86">
        <v>1225928.6599999999</v>
      </c>
      <c r="AH86">
        <v>1098574.906</v>
      </c>
      <c r="AI86">
        <v>1273537.54</v>
      </c>
      <c r="AJ86">
        <v>1178319.78</v>
      </c>
      <c r="AK86"/>
      <c r="AL86"/>
      <c r="AM86"/>
    </row>
    <row r="87" spans="1:39" x14ac:dyDescent="0.35">
      <c r="A87">
        <v>44</v>
      </c>
      <c r="B87">
        <v>1</v>
      </c>
      <c r="C87" t="s">
        <v>146</v>
      </c>
      <c r="D87">
        <v>-322341</v>
      </c>
      <c r="E87">
        <v>-363741</v>
      </c>
      <c r="F87">
        <v>-374005</v>
      </c>
      <c r="G87">
        <v>-364624</v>
      </c>
      <c r="H87">
        <v>-331811</v>
      </c>
      <c r="I87">
        <v>-270456</v>
      </c>
      <c r="J87">
        <v>-317412</v>
      </c>
      <c r="K87">
        <v>-345458</v>
      </c>
      <c r="L87">
        <v>-348334</v>
      </c>
      <c r="M87">
        <v>-298911</v>
      </c>
      <c r="N87">
        <v>-339904</v>
      </c>
      <c r="O87">
        <v>-340879</v>
      </c>
      <c r="P87">
        <v>-323932</v>
      </c>
      <c r="Q87">
        <v>-379618</v>
      </c>
      <c r="R87">
        <v>-311078</v>
      </c>
      <c r="S87">
        <v>-322341</v>
      </c>
      <c r="T87">
        <v>-387108</v>
      </c>
      <c r="U87">
        <v>-322051</v>
      </c>
      <c r="V87">
        <v>-329452</v>
      </c>
      <c r="W87">
        <v>-356619</v>
      </c>
      <c r="X87">
        <v>-311129</v>
      </c>
      <c r="Y87">
        <v>-377838</v>
      </c>
      <c r="Z87">
        <v>-385972</v>
      </c>
      <c r="AA87">
        <v>-385392</v>
      </c>
      <c r="AB87">
        <v>-392196</v>
      </c>
      <c r="AC87">
        <v>-372076</v>
      </c>
      <c r="AD87">
        <v>-354472</v>
      </c>
      <c r="AE87">
        <v>-259651</v>
      </c>
      <c r="AF87">
        <v>-321037</v>
      </c>
      <c r="AG87">
        <v>-295206</v>
      </c>
      <c r="AH87">
        <v>-312923</v>
      </c>
      <c r="AI87">
        <v>-360631</v>
      </c>
      <c r="AJ87">
        <v>-330969</v>
      </c>
      <c r="AK87"/>
      <c r="AL87"/>
      <c r="AM87"/>
    </row>
    <row r="88" spans="1:39" x14ac:dyDescent="0.35">
      <c r="A88">
        <v>45</v>
      </c>
      <c r="B88">
        <v>1</v>
      </c>
      <c r="C88" t="s">
        <v>146</v>
      </c>
      <c r="D88">
        <v>-5714750</v>
      </c>
      <c r="E88">
        <v>-4537590</v>
      </c>
      <c r="F88">
        <v>-4600407</v>
      </c>
      <c r="G88">
        <v>-5248290</v>
      </c>
      <c r="H88">
        <v>-5105193</v>
      </c>
      <c r="I88">
        <v>-6038360</v>
      </c>
      <c r="J88">
        <v>-6000763</v>
      </c>
      <c r="K88">
        <v>-5947582</v>
      </c>
      <c r="L88">
        <v>-6280821</v>
      </c>
      <c r="M88">
        <v>-4774040</v>
      </c>
      <c r="N88">
        <v>-5161145</v>
      </c>
      <c r="O88">
        <v>-5286863</v>
      </c>
      <c r="P88">
        <v>-4855611</v>
      </c>
      <c r="Q88">
        <v>-5660349</v>
      </c>
      <c r="R88">
        <v>-5580665</v>
      </c>
      <c r="S88">
        <v>-4823025</v>
      </c>
      <c r="T88">
        <v>-5240217</v>
      </c>
      <c r="U88">
        <v>-4999737</v>
      </c>
      <c r="V88">
        <v>-4782237</v>
      </c>
      <c r="W88">
        <v>-5707557</v>
      </c>
      <c r="X88">
        <v>-5443178</v>
      </c>
      <c r="Y88">
        <v>-5845242</v>
      </c>
      <c r="Z88">
        <v>-5085081</v>
      </c>
      <c r="AA88">
        <v>-5806072</v>
      </c>
      <c r="AB88">
        <v>-5651278</v>
      </c>
      <c r="AC88">
        <v>-5930463</v>
      </c>
      <c r="AD88">
        <v>-6126915</v>
      </c>
      <c r="AE88">
        <v>-5808192</v>
      </c>
      <c r="AF88">
        <v>-5244035</v>
      </c>
      <c r="AG88">
        <v>-4695319</v>
      </c>
      <c r="AH88">
        <v>-5210103</v>
      </c>
      <c r="AI88">
        <v>-5855982</v>
      </c>
      <c r="AJ88">
        <v>-4622234</v>
      </c>
      <c r="AK88"/>
      <c r="AL88"/>
      <c r="AM88"/>
    </row>
    <row r="89" spans="1:39" x14ac:dyDescent="0.35">
      <c r="A89">
        <v>46</v>
      </c>
      <c r="B89">
        <v>1</v>
      </c>
      <c r="C89" t="s">
        <v>146</v>
      </c>
      <c r="D89">
        <v>-9070684</v>
      </c>
      <c r="E89">
        <v>-9162061</v>
      </c>
      <c r="F89">
        <v>-8251523</v>
      </c>
      <c r="G89">
        <v>-9257302</v>
      </c>
      <c r="H89">
        <v>-8906566</v>
      </c>
      <c r="I89">
        <v>-8950269</v>
      </c>
      <c r="J89">
        <v>-8201359</v>
      </c>
      <c r="K89">
        <v>-9143438</v>
      </c>
      <c r="L89">
        <v>-8411246</v>
      </c>
      <c r="M89">
        <v>-9320727</v>
      </c>
      <c r="N89">
        <v>-8597793</v>
      </c>
      <c r="O89">
        <v>-9432162</v>
      </c>
      <c r="P89">
        <v>-9278266</v>
      </c>
      <c r="Q89">
        <v>-8881740</v>
      </c>
      <c r="R89">
        <v>-9296493</v>
      </c>
      <c r="S89">
        <v>-9070684</v>
      </c>
      <c r="T89">
        <v>-8963326</v>
      </c>
      <c r="U89">
        <v>-9273830</v>
      </c>
      <c r="V89">
        <v>-9402398</v>
      </c>
      <c r="W89">
        <v>-9379668</v>
      </c>
      <c r="X89">
        <v>-9875135</v>
      </c>
      <c r="Y89">
        <v>-8695629</v>
      </c>
      <c r="Z89">
        <v>-9304061</v>
      </c>
      <c r="AA89">
        <v>-8588297</v>
      </c>
      <c r="AB89">
        <v>-9575831</v>
      </c>
      <c r="AC89">
        <v>-9804835</v>
      </c>
      <c r="AD89">
        <v>-8926238</v>
      </c>
      <c r="AE89">
        <v>-8529616</v>
      </c>
      <c r="AF89">
        <v>-8451127</v>
      </c>
      <c r="AG89">
        <v>-8487383</v>
      </c>
      <c r="AH89">
        <v>-8391264</v>
      </c>
      <c r="AI89">
        <v>-8338509</v>
      </c>
      <c r="AJ89">
        <v>-9236803</v>
      </c>
      <c r="AK89"/>
      <c r="AL89"/>
      <c r="AM89"/>
    </row>
    <row r="90" spans="1:39" x14ac:dyDescent="0.35">
      <c r="A90">
        <v>47</v>
      </c>
      <c r="B90">
        <v>1</v>
      </c>
      <c r="C90" t="s">
        <v>146</v>
      </c>
      <c r="D90">
        <v>-113986</v>
      </c>
      <c r="E90">
        <v>-114986</v>
      </c>
      <c r="F90">
        <v>-124244.74</v>
      </c>
      <c r="G90">
        <v>-117633.552</v>
      </c>
      <c r="H90">
        <v>-113986</v>
      </c>
      <c r="I90">
        <v>-124244.74</v>
      </c>
      <c r="J90">
        <v>-113986</v>
      </c>
      <c r="K90">
        <v>-113986</v>
      </c>
      <c r="L90">
        <v>-119115.37</v>
      </c>
      <c r="M90">
        <v>-124244.74</v>
      </c>
      <c r="N90">
        <v>-113786</v>
      </c>
      <c r="O90">
        <v>-113986</v>
      </c>
      <c r="P90">
        <v>-117633.552</v>
      </c>
      <c r="Q90">
        <v>-113986</v>
      </c>
      <c r="R90">
        <v>-113986</v>
      </c>
      <c r="S90">
        <v>-113986</v>
      </c>
      <c r="T90">
        <v>-113986</v>
      </c>
      <c r="U90">
        <v>-117633.552</v>
      </c>
      <c r="V90">
        <v>-113386</v>
      </c>
      <c r="W90">
        <v>-119115.37</v>
      </c>
      <c r="X90">
        <v>-113923</v>
      </c>
      <c r="Y90">
        <v>-117633.552</v>
      </c>
      <c r="Z90">
        <v>-119115.37</v>
      </c>
      <c r="AA90">
        <v>-119115.37</v>
      </c>
      <c r="AB90">
        <v>-124244.74</v>
      </c>
      <c r="AC90">
        <v>-113786</v>
      </c>
      <c r="AD90">
        <v>-113986</v>
      </c>
      <c r="AE90">
        <v>-113986</v>
      </c>
      <c r="AF90">
        <v>-113986</v>
      </c>
      <c r="AG90">
        <v>-113986</v>
      </c>
      <c r="AH90">
        <v>-113986</v>
      </c>
      <c r="AI90">
        <v>-117633.552</v>
      </c>
      <c r="AJ90">
        <v>-112986</v>
      </c>
      <c r="AK90"/>
      <c r="AL90"/>
      <c r="AM90"/>
    </row>
    <row r="91" spans="1:39" x14ac:dyDescent="0.35">
      <c r="A91">
        <v>48</v>
      </c>
      <c r="B91">
        <v>1</v>
      </c>
      <c r="C91" t="s">
        <v>146</v>
      </c>
      <c r="D91">
        <v>-854920</v>
      </c>
      <c r="E91">
        <v>-652373</v>
      </c>
      <c r="F91">
        <v>-844219</v>
      </c>
      <c r="G91">
        <v>-816270</v>
      </c>
      <c r="H91">
        <v>-797489</v>
      </c>
      <c r="I91">
        <v>-867882</v>
      </c>
      <c r="J91">
        <v>-768228</v>
      </c>
      <c r="K91">
        <v>-878757</v>
      </c>
      <c r="L91">
        <v>-727861</v>
      </c>
      <c r="M91">
        <v>-799427</v>
      </c>
      <c r="N91">
        <v>-743365</v>
      </c>
      <c r="O91">
        <v>-849611</v>
      </c>
      <c r="P91">
        <v>-854987</v>
      </c>
      <c r="Q91">
        <v>-837198</v>
      </c>
      <c r="R91">
        <v>-841004</v>
      </c>
      <c r="S91">
        <v>-854920</v>
      </c>
      <c r="T91">
        <v>-824736</v>
      </c>
      <c r="U91">
        <v>-620749</v>
      </c>
      <c r="V91">
        <v>-677258</v>
      </c>
      <c r="W91">
        <v>-798444</v>
      </c>
      <c r="X91">
        <v>-579938</v>
      </c>
      <c r="Y91">
        <v>-705950</v>
      </c>
      <c r="Z91">
        <v>-756631</v>
      </c>
      <c r="AA91">
        <v>-805382</v>
      </c>
      <c r="AB91">
        <v>-777160</v>
      </c>
      <c r="AC91">
        <v>-878263</v>
      </c>
      <c r="AD91">
        <v>-583486</v>
      </c>
      <c r="AE91">
        <v>-678768</v>
      </c>
      <c r="AF91">
        <v>-710365</v>
      </c>
      <c r="AG91">
        <v>-835307</v>
      </c>
      <c r="AH91">
        <v>-802119</v>
      </c>
      <c r="AI91">
        <v>-758407</v>
      </c>
      <c r="AJ91">
        <v>-652020</v>
      </c>
      <c r="AK91"/>
      <c r="AL91"/>
      <c r="AM91"/>
    </row>
    <row r="92" spans="1:39" x14ac:dyDescent="0.35">
      <c r="A92">
        <v>49</v>
      </c>
      <c r="B92">
        <v>1</v>
      </c>
      <c r="C92" t="s">
        <v>146</v>
      </c>
      <c r="D92">
        <v>-765342</v>
      </c>
      <c r="E92">
        <v>-125678</v>
      </c>
      <c r="F92">
        <v>-765341</v>
      </c>
      <c r="G92">
        <v>-376232</v>
      </c>
      <c r="H92">
        <v>-765340</v>
      </c>
      <c r="I92">
        <v>-176978</v>
      </c>
      <c r="J92">
        <v>-765339</v>
      </c>
      <c r="K92">
        <v>-718098</v>
      </c>
      <c r="L92">
        <v>-765338</v>
      </c>
      <c r="M92">
        <v>-168513</v>
      </c>
      <c r="N92">
        <v>-765337</v>
      </c>
      <c r="O92">
        <v>-573636</v>
      </c>
      <c r="P92">
        <v>-765336</v>
      </c>
      <c r="Q92">
        <v>-570228</v>
      </c>
      <c r="R92">
        <v>-342054</v>
      </c>
      <c r="S92">
        <v>-765342</v>
      </c>
      <c r="T92">
        <v>-424293</v>
      </c>
      <c r="U92">
        <v>-518086</v>
      </c>
      <c r="V92">
        <v>-607561</v>
      </c>
      <c r="W92">
        <v>-272502</v>
      </c>
      <c r="X92">
        <v>-723774</v>
      </c>
      <c r="Y92">
        <v>-519670</v>
      </c>
      <c r="Z92">
        <v>-701236</v>
      </c>
      <c r="AA92">
        <v>-345909</v>
      </c>
      <c r="AB92">
        <v>-441944</v>
      </c>
      <c r="AC92">
        <v>-423534</v>
      </c>
      <c r="AD92">
        <v>-645913</v>
      </c>
      <c r="AE92">
        <v>-662198</v>
      </c>
      <c r="AF92">
        <v>-558276</v>
      </c>
      <c r="AG92">
        <v>-677931</v>
      </c>
      <c r="AH92">
        <v>-188435</v>
      </c>
      <c r="AI92">
        <v>-132346</v>
      </c>
      <c r="AJ92">
        <v>-451466</v>
      </c>
      <c r="AK92"/>
      <c r="AL92"/>
      <c r="AM92"/>
    </row>
    <row r="93" spans="1:39" x14ac:dyDescent="0.35">
      <c r="A93">
        <v>50</v>
      </c>
      <c r="B93">
        <v>1</v>
      </c>
      <c r="C93" t="s">
        <v>146</v>
      </c>
      <c r="D93">
        <v>1864435</v>
      </c>
      <c r="E93">
        <v>1715280.2000000002</v>
      </c>
      <c r="F93">
        <v>1583203.6246000002</v>
      </c>
      <c r="G93">
        <v>1485361.6405997202</v>
      </c>
      <c r="H93">
        <v>1425947.1749757314</v>
      </c>
      <c r="I93">
        <v>1411687.703225974</v>
      </c>
      <c r="J93">
        <v>1454038.3343227534</v>
      </c>
      <c r="K93">
        <v>1526740.251038891</v>
      </c>
      <c r="L93">
        <v>1606130.7440929133</v>
      </c>
      <c r="M93">
        <v>1691255.6735298377</v>
      </c>
      <c r="N93">
        <v>1860381.2408828216</v>
      </c>
      <c r="O93">
        <v>2102230.8021975881</v>
      </c>
      <c r="P93">
        <v>2312453.8824173473</v>
      </c>
      <c r="Q93">
        <v>2474325.6541865617</v>
      </c>
      <c r="R93">
        <v>2548555.4238121584</v>
      </c>
      <c r="S93">
        <v>1864435</v>
      </c>
      <c r="T93">
        <v>1957656.75</v>
      </c>
      <c r="U93">
        <v>1806917.18025</v>
      </c>
      <c r="V93">
        <v>1844862.4410352497</v>
      </c>
      <c r="W93">
        <v>1702808.0330755357</v>
      </c>
      <c r="X93">
        <v>1597574.4966314677</v>
      </c>
      <c r="Y93">
        <v>1533671.5167662089</v>
      </c>
      <c r="Z93">
        <v>1518334.8015985468</v>
      </c>
      <c r="AA93">
        <v>1563884.8456465031</v>
      </c>
      <c r="AB93">
        <v>1443465.7125317224</v>
      </c>
      <c r="AC93">
        <v>1544508.312408943</v>
      </c>
      <c r="AD93">
        <v>1590843.5617812113</v>
      </c>
      <c r="AE93">
        <v>1624251.2765786166</v>
      </c>
      <c r="AF93">
        <v>1705463.8404075475</v>
      </c>
      <c r="AG93">
        <v>1574143.1246961665</v>
      </c>
      <c r="AH93">
        <v>1621367.4184370516</v>
      </c>
      <c r="AI93">
        <v>1496522.1272173987</v>
      </c>
      <c r="AJ93">
        <v>1601278.6761226167</v>
      </c>
      <c r="AK93"/>
      <c r="AL93"/>
      <c r="AM93"/>
    </row>
    <row r="94" spans="1:39" x14ac:dyDescent="0.35">
      <c r="A94">
        <v>51</v>
      </c>
      <c r="B94">
        <v>1</v>
      </c>
      <c r="C94" t="s">
        <v>146</v>
      </c>
      <c r="D94">
        <v>9005928</v>
      </c>
      <c r="E94">
        <v>8776105.8399999999</v>
      </c>
      <c r="F94">
        <v>7561845.6903200001</v>
      </c>
      <c r="G94">
        <v>9161174.8886424005</v>
      </c>
      <c r="H94">
        <v>9436010.1353016719</v>
      </c>
      <c r="I94">
        <v>9834166.3481430095</v>
      </c>
      <c r="J94">
        <v>8297582.9829572998</v>
      </c>
      <c r="K94">
        <v>8845389.6215939</v>
      </c>
      <c r="L94">
        <v>10564094.620731164</v>
      </c>
      <c r="M94">
        <v>9911233.5731699783</v>
      </c>
      <c r="N94">
        <v>9514784.2302431781</v>
      </c>
      <c r="O94">
        <v>9419636.3879407458</v>
      </c>
      <c r="P94">
        <v>9325440.024061339</v>
      </c>
      <c r="Q94">
        <v>8605203.2247831803</v>
      </c>
      <c r="R94">
        <v>8865602.5764748752</v>
      </c>
      <c r="S94">
        <v>9005928</v>
      </c>
      <c r="T94">
        <v>7576105.8399999999</v>
      </c>
      <c r="U94">
        <v>9470904.0626399983</v>
      </c>
      <c r="V94">
        <v>9944449.2657719981</v>
      </c>
      <c r="W94">
        <v>9178726.6723075546</v>
      </c>
      <c r="X94">
        <v>9454088.4724767823</v>
      </c>
      <c r="Y94">
        <v>9652624.3303987905</v>
      </c>
      <c r="Z94">
        <v>10617886.763438674</v>
      </c>
      <c r="AA94">
        <v>10467317.704513799</v>
      </c>
      <c r="AB94">
        <v>10184334.2412662</v>
      </c>
      <c r="AC94">
        <v>9230222.3851559609</v>
      </c>
      <c r="AD94">
        <v>9233013.4897497203</v>
      </c>
      <c r="AE94">
        <v>9437683.3548522219</v>
      </c>
      <c r="AF94">
        <v>8843306.5213037003</v>
      </c>
      <c r="AG94">
        <v>9623605.7169428114</v>
      </c>
      <c r="AH94">
        <v>8882588.076738216</v>
      </c>
      <c r="AI94">
        <v>9504369.242109891</v>
      </c>
      <c r="AJ94">
        <v>9409325.5496887919</v>
      </c>
      <c r="AK94"/>
      <c r="AL94"/>
      <c r="AM94"/>
    </row>
    <row r="95" spans="1:39" x14ac:dyDescent="0.35">
      <c r="A95">
        <v>52</v>
      </c>
      <c r="B95">
        <v>1</v>
      </c>
      <c r="C95" t="s">
        <v>146</v>
      </c>
      <c r="D95">
        <v>3808248</v>
      </c>
      <c r="E95">
        <v>3655918.08</v>
      </c>
      <c r="F95">
        <v>3770165.52</v>
      </c>
      <c r="G95">
        <v>3770165.52</v>
      </c>
      <c r="H95">
        <v>3922495.44</v>
      </c>
      <c r="I95">
        <v>3515012.9040000001</v>
      </c>
      <c r="J95">
        <v>4074825.3600000003</v>
      </c>
      <c r="K95">
        <v>3922495.44</v>
      </c>
      <c r="L95">
        <v>3888221.2079999996</v>
      </c>
      <c r="M95">
        <v>3998660.4000000004</v>
      </c>
      <c r="N95">
        <v>3515012.9040000001</v>
      </c>
      <c r="O95">
        <v>4303320.2399999993</v>
      </c>
      <c r="P95">
        <v>3770165.52</v>
      </c>
      <c r="Q95">
        <v>3922495.44</v>
      </c>
      <c r="R95">
        <v>3998660.4000000004</v>
      </c>
      <c r="S95">
        <v>3808248</v>
      </c>
      <c r="T95">
        <v>3849681.7382399999</v>
      </c>
      <c r="U95">
        <v>4021509.8880000003</v>
      </c>
      <c r="V95">
        <v>4131187.4303999995</v>
      </c>
      <c r="W95">
        <v>4147182.0720000002</v>
      </c>
      <c r="X95">
        <v>4034077.1064000004</v>
      </c>
      <c r="Y95">
        <v>3479862.7749600001</v>
      </c>
      <c r="Z95">
        <v>4034077.1064000004</v>
      </c>
      <c r="AA95">
        <v>3883270.4856000002</v>
      </c>
      <c r="AB95">
        <v>3849338.9959199997</v>
      </c>
      <c r="AC95">
        <v>4118620.2120000003</v>
      </c>
      <c r="AD95">
        <v>3620463.2911200002</v>
      </c>
      <c r="AE95">
        <v>4432419.8471999997</v>
      </c>
      <c r="AF95">
        <v>3479862.7749600001</v>
      </c>
      <c r="AG95">
        <v>3620463.2911200002</v>
      </c>
      <c r="AH95">
        <v>3690763.5492000002</v>
      </c>
      <c r="AI95">
        <v>4286716.2787200008</v>
      </c>
      <c r="AJ95">
        <v>4290791.10408</v>
      </c>
      <c r="AK95"/>
      <c r="AL95"/>
      <c r="AM95"/>
    </row>
    <row r="96" spans="1:39" x14ac:dyDescent="0.35">
      <c r="A96">
        <v>53</v>
      </c>
      <c r="B96">
        <v>1</v>
      </c>
      <c r="C96" t="s">
        <v>146</v>
      </c>
      <c r="D96">
        <v>2436231</v>
      </c>
      <c r="E96">
        <v>2241332.52</v>
      </c>
      <c r="F96">
        <v>2248641.213</v>
      </c>
      <c r="G96">
        <v>2285671.9242000002</v>
      </c>
      <c r="H96">
        <v>2338781.7599999998</v>
      </c>
      <c r="I96">
        <v>2111868.69</v>
      </c>
      <c r="J96">
        <v>2509317.9300000002</v>
      </c>
      <c r="K96">
        <v>2558042.5500000003</v>
      </c>
      <c r="L96">
        <v>2562915.0120000001</v>
      </c>
      <c r="M96">
        <v>2565351.2429999998</v>
      </c>
      <c r="N96">
        <v>2679854.1</v>
      </c>
      <c r="O96">
        <v>2752941.03</v>
      </c>
      <c r="P96">
        <v>2679854.1</v>
      </c>
      <c r="Q96">
        <v>2606767.17</v>
      </c>
      <c r="R96">
        <v>2509317.9300000002</v>
      </c>
      <c r="S96">
        <v>2436231</v>
      </c>
      <c r="T96">
        <v>2558042.5500000003</v>
      </c>
      <c r="U96">
        <v>2248641.213</v>
      </c>
      <c r="V96">
        <v>2487391.8509999998</v>
      </c>
      <c r="W96">
        <v>2248641.213</v>
      </c>
      <c r="X96">
        <v>2285671.9242000002</v>
      </c>
      <c r="Y96">
        <v>2338781.7599999998</v>
      </c>
      <c r="Z96">
        <v>2411868.69</v>
      </c>
      <c r="AA96">
        <v>2509317.9300000002</v>
      </c>
      <c r="AB96">
        <v>2248641.213</v>
      </c>
      <c r="AC96">
        <v>2606767.17</v>
      </c>
      <c r="AD96">
        <v>2509317.9300000002</v>
      </c>
      <c r="AE96">
        <v>2487391.8509999998</v>
      </c>
      <c r="AF96">
        <v>2558042.5500000003</v>
      </c>
      <c r="AG96">
        <v>2248641.213</v>
      </c>
      <c r="AH96">
        <v>2509317.9300000002</v>
      </c>
      <c r="AI96">
        <v>2248641.213</v>
      </c>
      <c r="AJ96">
        <v>2606767.17</v>
      </c>
      <c r="AK96"/>
      <c r="AL96"/>
      <c r="AM96"/>
    </row>
    <row r="97" spans="1:39" x14ac:dyDescent="0.35">
      <c r="A97">
        <v>54</v>
      </c>
      <c r="B97">
        <v>1</v>
      </c>
      <c r="C97" t="s">
        <v>146</v>
      </c>
      <c r="D97">
        <v>241987</v>
      </c>
      <c r="E97">
        <v>247008</v>
      </c>
      <c r="F97">
        <v>241587</v>
      </c>
      <c r="G97">
        <v>251987</v>
      </c>
      <c r="H97">
        <v>252987</v>
      </c>
      <c r="I97">
        <v>241987</v>
      </c>
      <c r="J97">
        <v>249246.61000000002</v>
      </c>
      <c r="K97">
        <v>241987</v>
      </c>
      <c r="L97">
        <v>241357</v>
      </c>
      <c r="M97">
        <v>201987</v>
      </c>
      <c r="N97">
        <v>241987</v>
      </c>
      <c r="O97">
        <v>241587</v>
      </c>
      <c r="P97">
        <v>251987</v>
      </c>
      <c r="Q97">
        <v>249246.61000000002</v>
      </c>
      <c r="R97">
        <v>241987</v>
      </c>
      <c r="S97">
        <v>241987</v>
      </c>
      <c r="T97">
        <v>201987</v>
      </c>
      <c r="U97">
        <v>241987</v>
      </c>
      <c r="V97">
        <v>241587</v>
      </c>
      <c r="W97">
        <v>241587</v>
      </c>
      <c r="X97">
        <v>251987</v>
      </c>
      <c r="Y97">
        <v>252987</v>
      </c>
      <c r="Z97">
        <v>241987</v>
      </c>
      <c r="AA97">
        <v>249246.61000000002</v>
      </c>
      <c r="AB97">
        <v>241982</v>
      </c>
      <c r="AC97">
        <v>241357</v>
      </c>
      <c r="AD97">
        <v>201987</v>
      </c>
      <c r="AE97">
        <v>241987</v>
      </c>
      <c r="AF97">
        <v>241511</v>
      </c>
      <c r="AG97">
        <v>211987</v>
      </c>
      <c r="AH97">
        <v>249246.61000000002</v>
      </c>
      <c r="AI97">
        <v>241346</v>
      </c>
      <c r="AJ97">
        <v>241511</v>
      </c>
      <c r="AK97"/>
      <c r="AL97"/>
      <c r="AM97"/>
    </row>
    <row r="98" spans="1:39" x14ac:dyDescent="0.35">
      <c r="A98">
        <v>55</v>
      </c>
      <c r="B98">
        <v>1</v>
      </c>
      <c r="C98" t="s">
        <v>146</v>
      </c>
      <c r="D98">
        <v>-323424</v>
      </c>
      <c r="E98">
        <v>-323402</v>
      </c>
      <c r="F98">
        <v>-323248</v>
      </c>
      <c r="G98">
        <v>-323292</v>
      </c>
      <c r="H98">
        <v>-323413</v>
      </c>
      <c r="I98">
        <v>-323308</v>
      </c>
      <c r="J98">
        <v>-323319</v>
      </c>
      <c r="K98">
        <v>-323237</v>
      </c>
      <c r="L98">
        <v>-323232</v>
      </c>
      <c r="M98">
        <v>-323239</v>
      </c>
      <c r="N98">
        <v>-323247</v>
      </c>
      <c r="O98">
        <v>-323376</v>
      </c>
      <c r="P98">
        <v>-323274</v>
      </c>
      <c r="Q98">
        <v>-323301</v>
      </c>
      <c r="R98">
        <v>-323274</v>
      </c>
      <c r="S98">
        <v>-323379</v>
      </c>
      <c r="T98">
        <v>-323407</v>
      </c>
      <c r="U98">
        <v>-323414</v>
      </c>
      <c r="V98">
        <v>-323418</v>
      </c>
      <c r="W98">
        <v>-323339</v>
      </c>
      <c r="X98">
        <v>-323369</v>
      </c>
      <c r="Y98">
        <v>-228657</v>
      </c>
      <c r="Z98">
        <v>-272541</v>
      </c>
      <c r="AA98">
        <v>-236178</v>
      </c>
      <c r="AB98">
        <v>-221769</v>
      </c>
      <c r="AC98">
        <v>-247824</v>
      </c>
      <c r="AD98">
        <v>-245180</v>
      </c>
      <c r="AE98">
        <v>-296242</v>
      </c>
      <c r="AF98">
        <v>-236821</v>
      </c>
      <c r="AG98">
        <v>-227491</v>
      </c>
      <c r="AH98">
        <v>-315516</v>
      </c>
      <c r="AI98">
        <v>-243146</v>
      </c>
      <c r="AJ98">
        <v>-265901</v>
      </c>
      <c r="AK98"/>
      <c r="AL98"/>
      <c r="AM98"/>
    </row>
    <row r="99" spans="1:39" x14ac:dyDescent="0.35">
      <c r="A99">
        <v>56</v>
      </c>
      <c r="B99">
        <v>1</v>
      </c>
      <c r="C99" t="s">
        <v>146</v>
      </c>
      <c r="D99">
        <v>376928</v>
      </c>
      <c r="E99">
        <v>395120</v>
      </c>
      <c r="F99">
        <v>394018</v>
      </c>
      <c r="G99">
        <v>386618</v>
      </c>
      <c r="H99">
        <v>378996</v>
      </c>
      <c r="I99">
        <v>379886</v>
      </c>
      <c r="J99">
        <v>388681</v>
      </c>
      <c r="K99">
        <v>395510</v>
      </c>
      <c r="L99">
        <v>378978</v>
      </c>
      <c r="M99">
        <v>377507</v>
      </c>
      <c r="N99">
        <v>395557</v>
      </c>
      <c r="O99">
        <v>396638</v>
      </c>
      <c r="P99">
        <v>390049</v>
      </c>
      <c r="Q99">
        <v>381649</v>
      </c>
      <c r="R99">
        <v>393740</v>
      </c>
      <c r="S99">
        <v>390184</v>
      </c>
      <c r="T99">
        <v>380535</v>
      </c>
      <c r="U99">
        <v>396840</v>
      </c>
      <c r="V99">
        <v>385334</v>
      </c>
      <c r="W99">
        <v>391127</v>
      </c>
      <c r="X99">
        <v>389455</v>
      </c>
      <c r="Y99">
        <v>396928</v>
      </c>
      <c r="Z99">
        <v>376928</v>
      </c>
      <c r="AA99">
        <v>376928</v>
      </c>
      <c r="AB99">
        <v>376928</v>
      </c>
      <c r="AC99">
        <v>376928</v>
      </c>
      <c r="AD99">
        <v>376928</v>
      </c>
      <c r="AE99">
        <v>376928</v>
      </c>
      <c r="AF99">
        <v>376928</v>
      </c>
      <c r="AG99">
        <v>376928</v>
      </c>
      <c r="AH99">
        <v>376928</v>
      </c>
      <c r="AI99">
        <v>376928</v>
      </c>
      <c r="AJ99">
        <v>376928</v>
      </c>
      <c r="AK99"/>
      <c r="AL99"/>
      <c r="AM99"/>
    </row>
    <row r="100" spans="1:39" x14ac:dyDescent="0.35">
      <c r="A100">
        <v>57</v>
      </c>
      <c r="B100">
        <v>1</v>
      </c>
      <c r="C100" t="s">
        <v>146</v>
      </c>
      <c r="D100">
        <v>-1150324</v>
      </c>
      <c r="E100">
        <v>-1120630</v>
      </c>
      <c r="F100">
        <v>-1150207</v>
      </c>
      <c r="G100">
        <v>-1145755</v>
      </c>
      <c r="H100">
        <v>-1134662</v>
      </c>
      <c r="I100">
        <v>-1926909</v>
      </c>
      <c r="J100">
        <v>-1139436</v>
      </c>
      <c r="K100">
        <v>-1123106</v>
      </c>
      <c r="L100">
        <v>-1143175</v>
      </c>
      <c r="M100">
        <v>-1113970</v>
      </c>
      <c r="N100">
        <v>-1148887</v>
      </c>
      <c r="O100">
        <v>-1120428</v>
      </c>
      <c r="P100">
        <v>-1828345</v>
      </c>
      <c r="Q100">
        <v>-1140609</v>
      </c>
      <c r="R100">
        <v>-1637157</v>
      </c>
      <c r="S100">
        <v>-1126881</v>
      </c>
      <c r="T100">
        <v>-1112127</v>
      </c>
      <c r="U100">
        <v>-1148740</v>
      </c>
      <c r="V100">
        <v>-1834100</v>
      </c>
      <c r="W100">
        <v>-1114832</v>
      </c>
      <c r="X100">
        <v>-1110941</v>
      </c>
      <c r="Y100">
        <v>-1110324</v>
      </c>
      <c r="Z100">
        <v>-1128182</v>
      </c>
      <c r="AA100">
        <v>-1150324</v>
      </c>
      <c r="AB100">
        <v>-1080324</v>
      </c>
      <c r="AC100">
        <v>-1150324</v>
      </c>
      <c r="AD100">
        <v>-1150324</v>
      </c>
      <c r="AE100">
        <v>-1150324</v>
      </c>
      <c r="AF100">
        <v>-1680324</v>
      </c>
      <c r="AG100">
        <v>-1150324</v>
      </c>
      <c r="AH100">
        <v>-1150324</v>
      </c>
      <c r="AI100">
        <v>-1080324</v>
      </c>
      <c r="AJ100">
        <v>-1150324</v>
      </c>
      <c r="AK100"/>
      <c r="AL100"/>
      <c r="AM100"/>
    </row>
    <row r="101" spans="1:39" x14ac:dyDescent="0.35">
      <c r="A101">
        <v>58</v>
      </c>
      <c r="B101">
        <v>1</v>
      </c>
      <c r="C101" t="s">
        <v>146</v>
      </c>
      <c r="D101">
        <v>308296</v>
      </c>
      <c r="E101">
        <v>352146</v>
      </c>
      <c r="F101">
        <v>328498</v>
      </c>
      <c r="G101">
        <v>314799</v>
      </c>
      <c r="H101">
        <v>350042</v>
      </c>
      <c r="I101">
        <v>322449</v>
      </c>
      <c r="J101">
        <v>368845</v>
      </c>
      <c r="K101">
        <v>324510</v>
      </c>
      <c r="L101">
        <v>367198</v>
      </c>
      <c r="M101">
        <v>320279</v>
      </c>
      <c r="N101">
        <v>381694</v>
      </c>
      <c r="O101">
        <v>380975</v>
      </c>
      <c r="P101">
        <v>378866</v>
      </c>
      <c r="Q101">
        <v>319760</v>
      </c>
      <c r="R101">
        <v>349801</v>
      </c>
      <c r="S101">
        <v>370873</v>
      </c>
      <c r="T101">
        <v>311626</v>
      </c>
      <c r="U101">
        <v>371835</v>
      </c>
      <c r="V101">
        <v>347221</v>
      </c>
      <c r="W101">
        <v>331665</v>
      </c>
      <c r="X101">
        <v>378119</v>
      </c>
      <c r="Y101">
        <v>388296</v>
      </c>
      <c r="Z101">
        <v>308296</v>
      </c>
      <c r="AA101">
        <v>308296</v>
      </c>
      <c r="AB101">
        <v>308296</v>
      </c>
      <c r="AC101">
        <v>308296</v>
      </c>
      <c r="AD101">
        <v>308296</v>
      </c>
      <c r="AE101">
        <v>308296</v>
      </c>
      <c r="AF101">
        <v>308296</v>
      </c>
      <c r="AG101">
        <v>308296</v>
      </c>
      <c r="AH101">
        <v>308296</v>
      </c>
      <c r="AI101">
        <v>308296</v>
      </c>
      <c r="AJ101">
        <v>308296</v>
      </c>
      <c r="AK101"/>
      <c r="AL101"/>
      <c r="AM101"/>
    </row>
    <row r="102" spans="1:39" x14ac:dyDescent="0.35">
      <c r="A102">
        <v>59</v>
      </c>
      <c r="B102">
        <v>1</v>
      </c>
      <c r="C102" t="s">
        <v>146</v>
      </c>
      <c r="D102">
        <v>-4233998</v>
      </c>
      <c r="E102">
        <v>-3983258</v>
      </c>
      <c r="F102">
        <v>-4233998</v>
      </c>
      <c r="G102">
        <v>-5333998</v>
      </c>
      <c r="H102">
        <v>-6133998</v>
      </c>
      <c r="I102">
        <v>-5233998</v>
      </c>
      <c r="J102">
        <v>-4265998</v>
      </c>
      <c r="K102">
        <v>-4233998</v>
      </c>
      <c r="L102">
        <v>-4033998</v>
      </c>
      <c r="M102">
        <v>-4233998</v>
      </c>
      <c r="N102">
        <v>-4233998</v>
      </c>
      <c r="O102">
        <v>-4233998</v>
      </c>
      <c r="P102">
        <v>-4233998</v>
      </c>
      <c r="Q102">
        <v>-4233998</v>
      </c>
      <c r="R102">
        <v>-4233998</v>
      </c>
      <c r="S102">
        <v>-3700425</v>
      </c>
      <c r="T102">
        <v>-3424287</v>
      </c>
      <c r="U102">
        <v>-3328852</v>
      </c>
      <c r="V102">
        <v>-4233998</v>
      </c>
      <c r="W102">
        <v>-4233998</v>
      </c>
      <c r="X102">
        <v>-4233998</v>
      </c>
      <c r="Y102">
        <v>-3733998</v>
      </c>
      <c r="Z102">
        <v>-4233998</v>
      </c>
      <c r="AA102">
        <v>-4233998</v>
      </c>
      <c r="AB102">
        <v>-4233998</v>
      </c>
      <c r="AC102">
        <v>-4233998</v>
      </c>
      <c r="AD102">
        <v>-4033998</v>
      </c>
      <c r="AE102">
        <v>-4233998</v>
      </c>
      <c r="AF102">
        <v>-4233998</v>
      </c>
      <c r="AG102">
        <v>-4233998</v>
      </c>
      <c r="AH102">
        <v>-4233998</v>
      </c>
      <c r="AI102">
        <v>-4233998</v>
      </c>
      <c r="AJ102">
        <v>-4233998</v>
      </c>
      <c r="AK102"/>
      <c r="AL102"/>
      <c r="AM102"/>
    </row>
    <row r="103" spans="1:39" x14ac:dyDescent="0.35">
      <c r="A103">
        <v>60</v>
      </c>
      <c r="B103">
        <v>1</v>
      </c>
      <c r="C103" t="s">
        <v>146</v>
      </c>
      <c r="D103">
        <v>-3721342</v>
      </c>
      <c r="E103">
        <v>-3668768</v>
      </c>
      <c r="F103">
        <v>-3359552</v>
      </c>
      <c r="G103">
        <v>-3311274</v>
      </c>
      <c r="H103">
        <v>-3461317</v>
      </c>
      <c r="I103">
        <v>-3371678</v>
      </c>
      <c r="J103">
        <v>-3568718</v>
      </c>
      <c r="K103">
        <v>-3390592</v>
      </c>
      <c r="L103">
        <v>-3649471</v>
      </c>
      <c r="M103">
        <v>-3700425</v>
      </c>
      <c r="N103">
        <v>-3424287</v>
      </c>
      <c r="O103">
        <v>-3328852</v>
      </c>
      <c r="P103">
        <v>-3443036</v>
      </c>
      <c r="Q103">
        <v>-3322970</v>
      </c>
      <c r="R103">
        <v>-3402621</v>
      </c>
      <c r="S103">
        <v>-3654021</v>
      </c>
      <c r="T103">
        <v>-3521218</v>
      </c>
      <c r="U103">
        <v>-3563268</v>
      </c>
      <c r="V103">
        <v>-3475942</v>
      </c>
      <c r="W103">
        <v>-3496428</v>
      </c>
      <c r="X103">
        <v>-4175790</v>
      </c>
      <c r="Y103">
        <v>-3326853</v>
      </c>
      <c r="Z103">
        <v>-3341087</v>
      </c>
      <c r="AA103">
        <v>-3510744</v>
      </c>
      <c r="AB103">
        <v>-3654796</v>
      </c>
      <c r="AC103">
        <v>-3799559</v>
      </c>
      <c r="AD103">
        <v>-3719215</v>
      </c>
      <c r="AE103">
        <v>-3696160</v>
      </c>
      <c r="AF103">
        <v>-4552721</v>
      </c>
      <c r="AG103">
        <v>-3453886</v>
      </c>
      <c r="AH103">
        <v>-3487109</v>
      </c>
      <c r="AI103">
        <v>-3472845</v>
      </c>
      <c r="AJ103">
        <v>-3559909</v>
      </c>
      <c r="AK103"/>
      <c r="AL103"/>
      <c r="AM103"/>
    </row>
    <row r="104" spans="1:39" x14ac:dyDescent="0.35">
      <c r="A104">
        <v>61</v>
      </c>
      <c r="B104">
        <v>1</v>
      </c>
      <c r="C104" t="s">
        <v>146</v>
      </c>
      <c r="D104">
        <v>180124</v>
      </c>
      <c r="E104">
        <v>181400</v>
      </c>
      <c r="F104">
        <v>186401</v>
      </c>
      <c r="G104">
        <v>181725</v>
      </c>
      <c r="H104">
        <v>185262</v>
      </c>
      <c r="I104">
        <v>196572</v>
      </c>
      <c r="J104">
        <v>196786</v>
      </c>
      <c r="K104">
        <v>190905</v>
      </c>
      <c r="L104">
        <v>185967</v>
      </c>
      <c r="M104">
        <v>197463</v>
      </c>
      <c r="N104">
        <v>183585</v>
      </c>
      <c r="O104">
        <v>195431</v>
      </c>
      <c r="P104">
        <v>183352</v>
      </c>
      <c r="Q104">
        <v>193386</v>
      </c>
      <c r="R104">
        <v>187397</v>
      </c>
      <c r="S104">
        <v>194859</v>
      </c>
      <c r="T104">
        <v>191767</v>
      </c>
      <c r="U104">
        <v>190791</v>
      </c>
      <c r="V104">
        <v>190504</v>
      </c>
      <c r="W104">
        <v>198611</v>
      </c>
      <c r="X104">
        <v>187512</v>
      </c>
      <c r="Y104">
        <v>195455</v>
      </c>
      <c r="Z104">
        <v>182274</v>
      </c>
      <c r="AA104">
        <v>188917</v>
      </c>
      <c r="AB104">
        <v>185826</v>
      </c>
      <c r="AC104">
        <v>195224</v>
      </c>
      <c r="AD104">
        <v>196677</v>
      </c>
      <c r="AE104">
        <v>191196</v>
      </c>
      <c r="AF104">
        <v>191997</v>
      </c>
      <c r="AG104">
        <v>184740</v>
      </c>
      <c r="AH104">
        <v>195217</v>
      </c>
      <c r="AI104">
        <v>190848</v>
      </c>
      <c r="AJ104">
        <v>190399</v>
      </c>
      <c r="AK104"/>
      <c r="AL104"/>
      <c r="AM104"/>
    </row>
    <row r="105" spans="1:39" x14ac:dyDescent="0.35">
      <c r="A105">
        <v>62</v>
      </c>
      <c r="B105">
        <v>1</v>
      </c>
      <c r="C105" t="s">
        <v>146</v>
      </c>
      <c r="D105">
        <v>-4051986</v>
      </c>
      <c r="E105">
        <v>-4173545.58</v>
      </c>
      <c r="F105">
        <v>-3739983.0780000002</v>
      </c>
      <c r="G105">
        <v>-4335625.0200000005</v>
      </c>
      <c r="H105">
        <v>-4173545.58</v>
      </c>
      <c r="I105">
        <v>-4137077.7059999998</v>
      </c>
      <c r="J105">
        <v>-4457184.6000000006</v>
      </c>
      <c r="K105">
        <v>-4376144.88</v>
      </c>
      <c r="L105">
        <v>-3739983.0780000002</v>
      </c>
      <c r="M105">
        <v>-3801573.2652000003</v>
      </c>
      <c r="N105">
        <v>-3889906.56</v>
      </c>
      <c r="O105">
        <v>-4011466.14</v>
      </c>
      <c r="P105">
        <v>-4011466.14</v>
      </c>
      <c r="Q105">
        <v>-4173545.58</v>
      </c>
      <c r="R105">
        <v>-3739983.0780000002</v>
      </c>
      <c r="S105">
        <v>-4335625.0200000005</v>
      </c>
      <c r="T105">
        <v>-4173545.58</v>
      </c>
      <c r="U105">
        <v>-4137077.7059999998</v>
      </c>
      <c r="V105">
        <v>-4254585.3</v>
      </c>
      <c r="W105">
        <v>-3739983.0780000002</v>
      </c>
      <c r="X105">
        <v>-4173545.58</v>
      </c>
      <c r="Y105">
        <v>-4137077.7059999998</v>
      </c>
      <c r="Z105">
        <v>-4457184.6000000006</v>
      </c>
      <c r="AA105">
        <v>-4376144.88</v>
      </c>
      <c r="AB105">
        <v>-3739983.0780000002</v>
      </c>
      <c r="AC105">
        <v>-4101573.2651999998</v>
      </c>
      <c r="AD105">
        <v>-3889906.56</v>
      </c>
      <c r="AE105">
        <v>-4011466.14</v>
      </c>
      <c r="AF105">
        <v>-4011466.14</v>
      </c>
      <c r="AG105">
        <v>-4173545.58</v>
      </c>
      <c r="AH105">
        <v>-3739983.0780000002</v>
      </c>
      <c r="AI105">
        <v>-4335625.0200000005</v>
      </c>
      <c r="AJ105">
        <v>-4011466.14</v>
      </c>
      <c r="AK105"/>
      <c r="AL105"/>
      <c r="AM105"/>
    </row>
    <row r="106" spans="1:39" x14ac:dyDescent="0.35">
      <c r="A106">
        <v>63</v>
      </c>
      <c r="B106">
        <v>1</v>
      </c>
      <c r="C106" t="s">
        <v>146</v>
      </c>
      <c r="D106">
        <v>-281321</v>
      </c>
      <c r="E106">
        <v>-289760.63</v>
      </c>
      <c r="F106">
        <v>-259659.28300000002</v>
      </c>
      <c r="G106">
        <v>-301013.47000000003</v>
      </c>
      <c r="H106">
        <v>-289760.63</v>
      </c>
      <c r="I106">
        <v>-287228.74099999998</v>
      </c>
      <c r="J106">
        <v>-309453.10000000003</v>
      </c>
      <c r="K106">
        <v>-303826.68</v>
      </c>
      <c r="L106">
        <v>-259659.28300000002</v>
      </c>
      <c r="M106">
        <v>-263935.36220000003</v>
      </c>
      <c r="N106">
        <v>-270068.15999999997</v>
      </c>
      <c r="O106">
        <v>-278507.78999999998</v>
      </c>
      <c r="P106">
        <v>-278507.78999999998</v>
      </c>
      <c r="Q106">
        <v>-289760.63</v>
      </c>
      <c r="R106">
        <v>-259659.28300000002</v>
      </c>
      <c r="S106">
        <v>-301013.47000000003</v>
      </c>
      <c r="T106">
        <v>-289760.63</v>
      </c>
      <c r="U106">
        <v>-287228.74099999998</v>
      </c>
      <c r="V106">
        <v>-295387.05</v>
      </c>
      <c r="W106">
        <v>-259659.28300000002</v>
      </c>
      <c r="X106">
        <v>-289760.63</v>
      </c>
      <c r="Y106">
        <v>-287228.74099999998</v>
      </c>
      <c r="Z106">
        <v>-309453.10000000003</v>
      </c>
      <c r="AA106">
        <v>-303826.68</v>
      </c>
      <c r="AB106">
        <v>-259659.28300000002</v>
      </c>
      <c r="AC106">
        <v>-263935.36220000003</v>
      </c>
      <c r="AD106">
        <v>-270068.15999999997</v>
      </c>
      <c r="AE106">
        <v>-278507.78999999998</v>
      </c>
      <c r="AF106">
        <v>-278507.78999999998</v>
      </c>
      <c r="AG106">
        <v>-289760.63</v>
      </c>
      <c r="AH106">
        <v>-259659.28300000002</v>
      </c>
      <c r="AI106">
        <v>-301013.47000000003</v>
      </c>
      <c r="AJ106">
        <v>-278507.78999999998</v>
      </c>
      <c r="AK106"/>
      <c r="AL106"/>
      <c r="AM106"/>
    </row>
    <row r="107" spans="1:39" x14ac:dyDescent="0.35">
      <c r="A107">
        <v>64</v>
      </c>
      <c r="B107">
        <v>1</v>
      </c>
      <c r="C107" t="s">
        <v>146</v>
      </c>
      <c r="D107">
        <v>-3842346</v>
      </c>
      <c r="E107">
        <v>-2524037</v>
      </c>
      <c r="F107">
        <v>-4442346</v>
      </c>
      <c r="G107">
        <v>-4942322</v>
      </c>
      <c r="H107">
        <v>-3842346</v>
      </c>
      <c r="I107">
        <v>-5442346</v>
      </c>
      <c r="J107">
        <v>-3842346</v>
      </c>
      <c r="K107">
        <v>-3142346</v>
      </c>
      <c r="L107">
        <v>-2142346</v>
      </c>
      <c r="M107">
        <v>-2942331</v>
      </c>
      <c r="N107">
        <v>-3842346</v>
      </c>
      <c r="O107">
        <v>-3842346</v>
      </c>
      <c r="P107">
        <v>-3842346</v>
      </c>
      <c r="Q107">
        <v>-4257616.3800000008</v>
      </c>
      <c r="R107">
        <v>-3159779.9187400006</v>
      </c>
      <c r="S107">
        <v>-4080964.5130518023</v>
      </c>
      <c r="T107">
        <v>-4503393.4484433569</v>
      </c>
      <c r="U107">
        <v>-4807964.7108606659</v>
      </c>
      <c r="V107">
        <v>-5548362.946403699</v>
      </c>
      <c r="W107">
        <v>-4351138.9995306153</v>
      </c>
      <c r="X107">
        <v>-5181673.1695165299</v>
      </c>
      <c r="Y107">
        <v>-5092088.3060763795</v>
      </c>
      <c r="Z107">
        <v>-6601297.1366840191</v>
      </c>
      <c r="AA107">
        <v>-7929400.9076187424</v>
      </c>
      <c r="AB107">
        <v>-7548837.0377321001</v>
      </c>
      <c r="AC107">
        <v>-5776118.9088002602</v>
      </c>
      <c r="AD107">
        <v>-4905074.1524482463</v>
      </c>
      <c r="AE107">
        <v>-4756023.4109237641</v>
      </c>
      <c r="AF107">
        <v>-4808463.17681453</v>
      </c>
      <c r="AG107">
        <v>-5046717.0721189622</v>
      </c>
      <c r="AH107">
        <v>-3888119.8575658035</v>
      </c>
      <c r="AI107">
        <v>-4860288.2475954108</v>
      </c>
      <c r="AJ107">
        <v>-4711685.3651194572</v>
      </c>
      <c r="AK107"/>
      <c r="AL107"/>
      <c r="AM107"/>
    </row>
    <row r="108" spans="1:39" x14ac:dyDescent="0.35">
      <c r="A108">
        <v>65</v>
      </c>
      <c r="B108">
        <v>1</v>
      </c>
      <c r="C108" t="s">
        <v>146</v>
      </c>
      <c r="D108">
        <v>5354236</v>
      </c>
      <c r="E108">
        <v>5367420</v>
      </c>
      <c r="F108">
        <v>5354236</v>
      </c>
      <c r="G108">
        <v>5354236</v>
      </c>
      <c r="H108">
        <v>5354236</v>
      </c>
      <c r="I108">
        <v>5354236</v>
      </c>
      <c r="J108">
        <v>5354236</v>
      </c>
      <c r="K108">
        <v>5354236</v>
      </c>
      <c r="L108">
        <v>5354236</v>
      </c>
      <c r="M108">
        <v>4354236</v>
      </c>
      <c r="N108">
        <v>5354236</v>
      </c>
      <c r="O108">
        <v>6163125</v>
      </c>
      <c r="P108">
        <v>7363888</v>
      </c>
      <c r="Q108">
        <v>7363125</v>
      </c>
      <c r="R108">
        <v>5354236</v>
      </c>
      <c r="S108">
        <v>7363125</v>
      </c>
      <c r="T108">
        <v>4354236</v>
      </c>
      <c r="U108">
        <v>5354236</v>
      </c>
      <c r="V108">
        <v>5354236</v>
      </c>
      <c r="W108">
        <v>5114236</v>
      </c>
      <c r="X108">
        <v>5354236</v>
      </c>
      <c r="Y108">
        <v>5454236</v>
      </c>
      <c r="Z108">
        <v>5354236</v>
      </c>
      <c r="AA108">
        <v>5354236</v>
      </c>
      <c r="AB108">
        <v>6163125</v>
      </c>
      <c r="AC108">
        <v>5354236</v>
      </c>
      <c r="AD108">
        <v>5354236</v>
      </c>
      <c r="AE108">
        <v>5354236</v>
      </c>
      <c r="AF108">
        <v>5163125</v>
      </c>
      <c r="AG108">
        <v>5354236</v>
      </c>
      <c r="AH108">
        <v>5354236</v>
      </c>
      <c r="AI108">
        <v>5354236</v>
      </c>
      <c r="AJ108">
        <v>5354236</v>
      </c>
      <c r="AK108"/>
      <c r="AL108"/>
      <c r="AM108"/>
    </row>
    <row r="109" spans="1:39" x14ac:dyDescent="0.35">
      <c r="A109">
        <v>66</v>
      </c>
      <c r="B109">
        <v>1</v>
      </c>
      <c r="C109" t="s">
        <v>146</v>
      </c>
      <c r="D109">
        <v>7363125</v>
      </c>
      <c r="E109">
        <v>7588023</v>
      </c>
      <c r="F109">
        <v>7363125</v>
      </c>
      <c r="G109">
        <v>5363125</v>
      </c>
      <c r="H109">
        <v>4563125</v>
      </c>
      <c r="I109">
        <v>7363125</v>
      </c>
      <c r="J109">
        <v>6163125</v>
      </c>
      <c r="K109">
        <v>7363888</v>
      </c>
      <c r="L109">
        <v>7363125</v>
      </c>
      <c r="M109">
        <v>5354236</v>
      </c>
      <c r="N109">
        <v>6705543</v>
      </c>
      <c r="O109">
        <v>7363125</v>
      </c>
      <c r="P109">
        <v>7363125</v>
      </c>
      <c r="Q109">
        <v>6163125</v>
      </c>
      <c r="R109">
        <v>7363125</v>
      </c>
      <c r="S109">
        <v>5354236</v>
      </c>
      <c r="T109">
        <v>7363125</v>
      </c>
      <c r="U109">
        <v>6363125</v>
      </c>
      <c r="V109">
        <v>6737759</v>
      </c>
      <c r="W109">
        <v>6163125</v>
      </c>
      <c r="X109">
        <v>6263125</v>
      </c>
      <c r="Y109">
        <v>7463125</v>
      </c>
      <c r="Z109">
        <v>7363125</v>
      </c>
      <c r="AA109">
        <v>7363125</v>
      </c>
      <c r="AB109">
        <v>7363125</v>
      </c>
      <c r="AC109">
        <v>6163125</v>
      </c>
      <c r="AD109">
        <v>7363125</v>
      </c>
      <c r="AE109">
        <v>7363125</v>
      </c>
      <c r="AF109">
        <v>5354236</v>
      </c>
      <c r="AG109">
        <v>7363125</v>
      </c>
      <c r="AH109">
        <v>7363125</v>
      </c>
      <c r="AI109">
        <v>7363125</v>
      </c>
      <c r="AJ109">
        <v>7363125</v>
      </c>
      <c r="AK109"/>
      <c r="AL109"/>
      <c r="AM109"/>
    </row>
    <row r="110" spans="1:39" x14ac:dyDescent="0.35">
      <c r="A110">
        <v>67</v>
      </c>
      <c r="B110">
        <v>1</v>
      </c>
      <c r="C110" t="s">
        <v>146</v>
      </c>
      <c r="D110">
        <v>-3478543</v>
      </c>
      <c r="E110">
        <v>-3339401.28</v>
      </c>
      <c r="F110">
        <v>-3443757.57</v>
      </c>
      <c r="G110">
        <v>-3443757.57</v>
      </c>
      <c r="H110">
        <v>-5582899.29</v>
      </c>
      <c r="I110">
        <v>-4210695.1890000002</v>
      </c>
      <c r="J110">
        <v>-3722041.0100000002</v>
      </c>
      <c r="K110">
        <v>-3582899.29</v>
      </c>
      <c r="L110">
        <v>-3551592.4029999995</v>
      </c>
      <c r="M110">
        <v>-3652470.1500000004</v>
      </c>
      <c r="N110">
        <v>-3210695.1890000002</v>
      </c>
      <c r="O110">
        <v>-3930753.59</v>
      </c>
      <c r="P110">
        <v>-3443757.57</v>
      </c>
      <c r="Q110">
        <v>-3582899.29</v>
      </c>
      <c r="R110">
        <v>-3652470.1500000004</v>
      </c>
      <c r="S110">
        <v>-3659427.236</v>
      </c>
      <c r="T110">
        <v>-4662905.7790000001</v>
      </c>
      <c r="U110">
        <v>-3826397.3000000003</v>
      </c>
      <c r="V110">
        <v>-3930753.59</v>
      </c>
      <c r="W110">
        <v>-3826397.3000000003</v>
      </c>
      <c r="X110">
        <v>-3722041.0100000002</v>
      </c>
      <c r="Y110">
        <v>-3210695.1890000002</v>
      </c>
      <c r="Z110">
        <v>-3722041.0100000002</v>
      </c>
      <c r="AA110">
        <v>-3582899.29</v>
      </c>
      <c r="AB110">
        <v>-3551592.4029999995</v>
      </c>
      <c r="AC110">
        <v>-4152470.15</v>
      </c>
      <c r="AD110">
        <v>-3210695.1890000002</v>
      </c>
      <c r="AE110">
        <v>-3930753.59</v>
      </c>
      <c r="AF110">
        <v>-4043757.57</v>
      </c>
      <c r="AG110">
        <v>-3582899.29</v>
      </c>
      <c r="AH110">
        <v>-3652470.1500000004</v>
      </c>
      <c r="AI110">
        <v>-3659427.236</v>
      </c>
      <c r="AJ110">
        <v>-3662905.7789999996</v>
      </c>
      <c r="AK110"/>
      <c r="AL110"/>
      <c r="AM110"/>
    </row>
    <row r="111" spans="1:39" x14ac:dyDescent="0.35">
      <c r="A111">
        <v>68</v>
      </c>
      <c r="B111">
        <v>1</v>
      </c>
      <c r="C111" t="s">
        <v>146</v>
      </c>
      <c r="D111">
        <v>1956038.1679036096</v>
      </c>
      <c r="E111">
        <v>2820368.3721859441</v>
      </c>
      <c r="F111">
        <v>4304650.7693826891</v>
      </c>
      <c r="G111">
        <v>-1803930.210751073</v>
      </c>
      <c r="H111">
        <v>-1847732.7943287697</v>
      </c>
      <c r="I111">
        <v>-1423681.2116232133</v>
      </c>
      <c r="J111">
        <v>1565378.1878715004</v>
      </c>
      <c r="K111">
        <v>3301109.1744318092</v>
      </c>
      <c r="L111">
        <v>5017177.8620320428</v>
      </c>
      <c r="M111">
        <v>2697721.2682400029</v>
      </c>
      <c r="N111">
        <v>4294964.3860245124</v>
      </c>
      <c r="O111">
        <v>5238585.9684445467</v>
      </c>
      <c r="P111">
        <v>4935312.4370501116</v>
      </c>
      <c r="Q111">
        <v>5057016.6288131317</v>
      </c>
      <c r="R111">
        <v>6104650.0937672183</v>
      </c>
      <c r="S111">
        <v>4445445.4950449411</v>
      </c>
      <c r="T111">
        <v>756110.74040981941</v>
      </c>
      <c r="U111">
        <v>4874188.0636085831</v>
      </c>
      <c r="V111">
        <v>3085923.4114002585</v>
      </c>
      <c r="W111">
        <v>2157110.6939305416</v>
      </c>
      <c r="X111">
        <v>-404460.04808431258</v>
      </c>
      <c r="Y111">
        <v>4074844.1100318581</v>
      </c>
      <c r="Z111">
        <v>3617201.7447001315</v>
      </c>
      <c r="AA111">
        <v>3375927.844395862</v>
      </c>
      <c r="AB111">
        <v>2332128.9231936526</v>
      </c>
      <c r="AC111">
        <v>-1671211.1953966334</v>
      </c>
      <c r="AD111">
        <v>2729214.3737092242</v>
      </c>
      <c r="AE111">
        <v>3477633.0271926038</v>
      </c>
      <c r="AF111">
        <v>-770979.94038078515</v>
      </c>
      <c r="AG111">
        <v>4611724.0861961674</v>
      </c>
      <c r="AH111">
        <v>4038769.7573582502</v>
      </c>
      <c r="AI111">
        <v>2361836.6264019716</v>
      </c>
      <c r="AJ111">
        <v>2552699.7122980631</v>
      </c>
      <c r="AK111"/>
      <c r="AL111"/>
      <c r="AM111"/>
    </row>
    <row r="112" spans="1:39" x14ac:dyDescent="0.35">
      <c r="A112">
        <v>69</v>
      </c>
      <c r="B112">
        <v>1</v>
      </c>
      <c r="C112" t="s">
        <v>146</v>
      </c>
      <c r="D112">
        <v>56061315</v>
      </c>
      <c r="E112">
        <v>58017353.16790361</v>
      </c>
      <c r="F112">
        <v>60837721.540089555</v>
      </c>
      <c r="G112">
        <v>65142372.309472248</v>
      </c>
      <c r="H112">
        <v>63338442.098721176</v>
      </c>
      <c r="I112">
        <v>61490709.304392405</v>
      </c>
      <c r="J112">
        <v>60067028.092769191</v>
      </c>
      <c r="K112">
        <v>61632406.280640692</v>
      </c>
      <c r="L112">
        <v>64933515.4550725</v>
      </c>
      <c r="M112">
        <v>69950693.317104548</v>
      </c>
      <c r="N112">
        <v>72648414.585344553</v>
      </c>
      <c r="O112">
        <v>76943378.971369058</v>
      </c>
      <c r="P112">
        <v>82181964.939813599</v>
      </c>
      <c r="Q112">
        <v>87117277.376863718</v>
      </c>
      <c r="R112">
        <v>92174294.005676851</v>
      </c>
      <c r="S112">
        <v>98278944.099444062</v>
      </c>
      <c r="T112">
        <v>102724389.59448901</v>
      </c>
      <c r="U112">
        <v>103480500.33489883</v>
      </c>
      <c r="V112">
        <v>108354688.39850742</v>
      </c>
      <c r="W112">
        <v>111440611.80990767</v>
      </c>
      <c r="X112">
        <v>113597722.50383821</v>
      </c>
      <c r="Y112">
        <v>113193262.45575389</v>
      </c>
      <c r="Z112">
        <v>117268106.56578575</v>
      </c>
      <c r="AA112">
        <v>120885308.31048588</v>
      </c>
      <c r="AB112">
        <v>124261236.15488175</v>
      </c>
      <c r="AC112">
        <v>126593365.07807539</v>
      </c>
      <c r="AD112">
        <v>124922153.88267876</v>
      </c>
      <c r="AE112">
        <v>127651368.25638798</v>
      </c>
      <c r="AF112">
        <v>131129001.28358059</v>
      </c>
      <c r="AG112">
        <v>130358021.3431998</v>
      </c>
      <c r="AH112">
        <v>134969745.42939597</v>
      </c>
      <c r="AI112">
        <v>139008515.18675423</v>
      </c>
      <c r="AJ112">
        <v>141370351.81315619</v>
      </c>
      <c r="AK112"/>
      <c r="AL112"/>
      <c r="AM112"/>
    </row>
    <row r="113" spans="1:39" x14ac:dyDescent="0.35">
      <c r="A113">
        <v>70</v>
      </c>
      <c r="B113">
        <v>1</v>
      </c>
      <c r="C113" t="s">
        <v>146</v>
      </c>
      <c r="D113">
        <v>58017353.16790361</v>
      </c>
      <c r="E113">
        <v>60837721.540089555</v>
      </c>
      <c r="F113">
        <v>65142372.309472248</v>
      </c>
      <c r="G113">
        <v>63338442.098721176</v>
      </c>
      <c r="H113">
        <v>61490709.304392405</v>
      </c>
      <c r="I113">
        <v>60067028.092769191</v>
      </c>
      <c r="J113">
        <v>61632406.280640692</v>
      </c>
      <c r="K113">
        <v>64933515.4550725</v>
      </c>
      <c r="L113">
        <v>69950693.317104548</v>
      </c>
      <c r="M113">
        <v>72648414.585344553</v>
      </c>
      <c r="N113">
        <v>76943378.971369058</v>
      </c>
      <c r="O113">
        <v>82181964.939813599</v>
      </c>
      <c r="P113">
        <v>87117277.376863718</v>
      </c>
      <c r="Q113">
        <v>92174294.005676851</v>
      </c>
      <c r="R113">
        <v>98278944.099444062</v>
      </c>
      <c r="S113">
        <v>102724389.59448901</v>
      </c>
      <c r="T113">
        <v>103480500.33489883</v>
      </c>
      <c r="U113">
        <v>108354688.39850742</v>
      </c>
      <c r="V113">
        <v>111440611.80990767</v>
      </c>
      <c r="W113">
        <v>113597722.50383821</v>
      </c>
      <c r="X113">
        <v>113193262.45575389</v>
      </c>
      <c r="Y113">
        <v>117268106.56578575</v>
      </c>
      <c r="Z113">
        <v>120885308.31048588</v>
      </c>
      <c r="AA113">
        <v>124261236.15488175</v>
      </c>
      <c r="AB113">
        <v>126593365.07807539</v>
      </c>
      <c r="AC113">
        <v>124922153.88267876</v>
      </c>
      <c r="AD113">
        <v>127651368.25638798</v>
      </c>
      <c r="AE113">
        <v>131129001.28358059</v>
      </c>
      <c r="AF113">
        <v>130358021.3431998</v>
      </c>
      <c r="AG113">
        <v>134969745.42939597</v>
      </c>
      <c r="AH113">
        <v>139008515.18675423</v>
      </c>
      <c r="AI113">
        <v>141370351.81315619</v>
      </c>
      <c r="AJ113">
        <v>143923051.52545425</v>
      </c>
      <c r="AK113"/>
      <c r="AL113"/>
      <c r="AM113"/>
    </row>
    <row r="114" spans="1:39" x14ac:dyDescent="0.35">
      <c r="D114"/>
      <c r="E114"/>
      <c r="F114"/>
    </row>
    <row r="115" spans="1:39" x14ac:dyDescent="0.35"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9" x14ac:dyDescent="0.35"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8" spans="1:39" x14ac:dyDescent="0.35"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20" spans="1:39" x14ac:dyDescent="0.35">
      <c r="S120" s="7"/>
    </row>
    <row r="122" spans="1:39" x14ac:dyDescent="0.35">
      <c r="S122" s="7"/>
    </row>
    <row r="127" spans="1:39" x14ac:dyDescent="0.35">
      <c r="C127" s="39"/>
    </row>
    <row r="128" spans="1:39" x14ac:dyDescent="0.35">
      <c r="C128" s="39"/>
    </row>
    <row r="129" spans="3:3" x14ac:dyDescent="0.35">
      <c r="C129" s="39"/>
    </row>
    <row r="130" spans="3:3" x14ac:dyDescent="0.35">
      <c r="C130" s="39"/>
    </row>
    <row r="131" spans="3:3" x14ac:dyDescent="0.35">
      <c r="C131" s="39"/>
    </row>
    <row r="132" spans="3:3" x14ac:dyDescent="0.35">
      <c r="C132" s="39"/>
    </row>
    <row r="133" spans="3:3" x14ac:dyDescent="0.35">
      <c r="C133" s="39"/>
    </row>
    <row r="134" spans="3:3" x14ac:dyDescent="0.35">
      <c r="C134" s="39"/>
    </row>
    <row r="135" spans="3:3" x14ac:dyDescent="0.35">
      <c r="C135" s="39"/>
    </row>
    <row r="136" spans="3:3" x14ac:dyDescent="0.35">
      <c r="C136" s="39"/>
    </row>
    <row r="137" spans="3:3" x14ac:dyDescent="0.35">
      <c r="C137" s="39"/>
    </row>
    <row r="138" spans="3:3" x14ac:dyDescent="0.35">
      <c r="C138" s="39"/>
    </row>
    <row r="139" spans="3:3" x14ac:dyDescent="0.35">
      <c r="C139" s="39"/>
    </row>
    <row r="140" spans="3:3" x14ac:dyDescent="0.35">
      <c r="C140" s="39"/>
    </row>
    <row r="141" spans="3:3" x14ac:dyDescent="0.35">
      <c r="C141" s="39"/>
    </row>
    <row r="142" spans="3:3" x14ac:dyDescent="0.35">
      <c r="C142" s="39"/>
    </row>
    <row r="143" spans="3:3" x14ac:dyDescent="0.35">
      <c r="C143" s="39"/>
    </row>
    <row r="144" spans="3:3" x14ac:dyDescent="0.35">
      <c r="C144" s="39"/>
    </row>
    <row r="145" spans="3:3" x14ac:dyDescent="0.35">
      <c r="C145" s="39"/>
    </row>
    <row r="146" spans="3:3" x14ac:dyDescent="0.35">
      <c r="C146" s="39"/>
    </row>
    <row r="147" spans="3:3" x14ac:dyDescent="0.35">
      <c r="C147" s="39"/>
    </row>
    <row r="148" spans="3:3" x14ac:dyDescent="0.35">
      <c r="C148" s="39"/>
    </row>
    <row r="149" spans="3:3" x14ac:dyDescent="0.35">
      <c r="C149" s="39"/>
    </row>
    <row r="150" spans="3:3" x14ac:dyDescent="0.35">
      <c r="C150" s="39"/>
    </row>
    <row r="151" spans="3:3" x14ac:dyDescent="0.35">
      <c r="C151" s="39"/>
    </row>
    <row r="152" spans="3:3" x14ac:dyDescent="0.35">
      <c r="C152" s="39"/>
    </row>
    <row r="153" spans="3:3" x14ac:dyDescent="0.35">
      <c r="C153" s="39"/>
    </row>
    <row r="154" spans="3:3" x14ac:dyDescent="0.35">
      <c r="C154" s="39"/>
    </row>
    <row r="155" spans="3:3" x14ac:dyDescent="0.35">
      <c r="C155" s="39"/>
    </row>
    <row r="156" spans="3:3" x14ac:dyDescent="0.35">
      <c r="C156" s="39"/>
    </row>
    <row r="157" spans="3:3" x14ac:dyDescent="0.35">
      <c r="C157" s="39"/>
    </row>
    <row r="158" spans="3:3" x14ac:dyDescent="0.35">
      <c r="C158" s="39"/>
    </row>
    <row r="159" spans="3:3" x14ac:dyDescent="0.35">
      <c r="C159" s="39"/>
    </row>
    <row r="160" spans="3:3" x14ac:dyDescent="0.35">
      <c r="C160" s="39"/>
    </row>
    <row r="161" spans="3:3" x14ac:dyDescent="0.35">
      <c r="C161" s="39"/>
    </row>
    <row r="162" spans="3:3" x14ac:dyDescent="0.35">
      <c r="C162" s="39"/>
    </row>
    <row r="163" spans="3:3" x14ac:dyDescent="0.35">
      <c r="C163" s="39"/>
    </row>
    <row r="164" spans="3:3" x14ac:dyDescent="0.35">
      <c r="C164" s="39"/>
    </row>
    <row r="165" spans="3:3" x14ac:dyDescent="0.35">
      <c r="C165" s="39"/>
    </row>
    <row r="166" spans="3:3" x14ac:dyDescent="0.35">
      <c r="C166" s="39"/>
    </row>
    <row r="167" spans="3:3" x14ac:dyDescent="0.35">
      <c r="C167" s="39"/>
    </row>
    <row r="168" spans="3:3" x14ac:dyDescent="0.35">
      <c r="C168" s="39"/>
    </row>
    <row r="169" spans="3:3" x14ac:dyDescent="0.35">
      <c r="C169" s="39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285F4-26AB-45F5-9879-B4F69EAD3652}">
  <sheetPr>
    <tabColor theme="3" tint="0.59999389629810485"/>
  </sheetPr>
  <dimension ref="A1:O116"/>
  <sheetViews>
    <sheetView showGridLines="0" zoomScale="70" zoomScaleNormal="70" workbookViewId="0">
      <selection activeCell="D1" sqref="D1:O1"/>
    </sheetView>
  </sheetViews>
  <sheetFormatPr defaultColWidth="9.109375" defaultRowHeight="15" x14ac:dyDescent="0.35"/>
  <cols>
    <col min="1" max="1" width="33.44140625" style="66" customWidth="1"/>
    <col min="2" max="3" width="16.44140625" style="7" customWidth="1"/>
    <col min="4" max="15" width="10.6640625" style="7" customWidth="1"/>
  </cols>
  <sheetData>
    <row r="1" spans="1:15" x14ac:dyDescent="0.35">
      <c r="A1" s="65" t="s">
        <v>13</v>
      </c>
      <c r="B1" s="8" t="s">
        <v>57</v>
      </c>
      <c r="C1" s="8" t="s">
        <v>145</v>
      </c>
      <c r="D1" s="8" t="s">
        <v>191</v>
      </c>
      <c r="E1" s="8" t="s">
        <v>192</v>
      </c>
      <c r="F1" s="8" t="s">
        <v>193</v>
      </c>
      <c r="G1" s="8" t="s">
        <v>194</v>
      </c>
      <c r="H1" s="8" t="s">
        <v>195</v>
      </c>
      <c r="I1" s="8" t="s">
        <v>196</v>
      </c>
      <c r="J1" s="8" t="s">
        <v>197</v>
      </c>
      <c r="K1" s="8" t="s">
        <v>198</v>
      </c>
      <c r="L1" s="8" t="s">
        <v>199</v>
      </c>
      <c r="M1" s="8" t="s">
        <v>200</v>
      </c>
      <c r="N1" s="8" t="s">
        <v>201</v>
      </c>
      <c r="O1" s="8" t="s">
        <v>202</v>
      </c>
    </row>
    <row r="2" spans="1:15" x14ac:dyDescent="0.35">
      <c r="A2">
        <v>1</v>
      </c>
      <c r="B2">
        <v>1</v>
      </c>
      <c r="C2" t="s">
        <v>147</v>
      </c>
      <c r="D2">
        <v>4624146.6666666698</v>
      </c>
      <c r="E2">
        <v>4553250</v>
      </c>
      <c r="F2">
        <v>4403440</v>
      </c>
      <c r="G2">
        <v>4289400</v>
      </c>
      <c r="H2">
        <v>5102133.3333333321</v>
      </c>
      <c r="I2">
        <v>5333853.3333333302</v>
      </c>
      <c r="J2">
        <v>5230153.3333333302</v>
      </c>
      <c r="K2">
        <v>4897866.6666666698</v>
      </c>
      <c r="L2">
        <v>5491420</v>
      </c>
      <c r="M2">
        <v>5189140</v>
      </c>
      <c r="N2">
        <v>5109891.666666667</v>
      </c>
      <c r="O2">
        <v>4976110</v>
      </c>
    </row>
    <row r="3" spans="1:15" x14ac:dyDescent="0.35">
      <c r="A3">
        <v>2</v>
      </c>
      <c r="B3">
        <v>1</v>
      </c>
      <c r="C3" t="s">
        <v>147</v>
      </c>
      <c r="D3">
        <v>3373626.6666666665</v>
      </c>
      <c r="E3">
        <v>3298000</v>
      </c>
      <c r="F3">
        <v>3413333.3333333335</v>
      </c>
      <c r="G3">
        <v>3413333.3333333335</v>
      </c>
      <c r="H3">
        <v>3538666.666666667</v>
      </c>
      <c r="I3">
        <v>3664000</v>
      </c>
      <c r="J3">
        <v>3664000</v>
      </c>
      <c r="K3">
        <v>3782833.333333333</v>
      </c>
      <c r="L3">
        <v>3901666.6666666665</v>
      </c>
      <c r="M3">
        <v>3901666.6666666665</v>
      </c>
      <c r="N3">
        <v>4105166.666666667</v>
      </c>
      <c r="O3">
        <v>4308666.666666667</v>
      </c>
    </row>
    <row r="4" spans="1:15" x14ac:dyDescent="0.35">
      <c r="A4">
        <v>3</v>
      </c>
      <c r="B4">
        <v>1</v>
      </c>
      <c r="C4" t="s">
        <v>147</v>
      </c>
      <c r="D4">
        <v>1088880</v>
      </c>
      <c r="E4">
        <v>1050771.6666666667</v>
      </c>
      <c r="F4">
        <v>983400</v>
      </c>
      <c r="G4">
        <v>953600</v>
      </c>
      <c r="H4">
        <v>1356480</v>
      </c>
      <c r="I4">
        <v>1296013.33333333</v>
      </c>
      <c r="J4">
        <v>1505973.33333333</v>
      </c>
      <c r="K4">
        <v>1531781.6666666667</v>
      </c>
      <c r="L4">
        <v>1098750</v>
      </c>
      <c r="M4">
        <v>1153083.3333333335</v>
      </c>
      <c r="N4">
        <v>1110720</v>
      </c>
      <c r="O4">
        <v>1160610</v>
      </c>
    </row>
    <row r="5" spans="1:15" x14ac:dyDescent="0.35">
      <c r="A5">
        <v>4</v>
      </c>
      <c r="B5">
        <v>1</v>
      </c>
      <c r="C5" t="s">
        <v>147</v>
      </c>
      <c r="D5">
        <v>1666550</v>
      </c>
      <c r="E5">
        <v>1874963.3333333335</v>
      </c>
      <c r="F5">
        <v>1689620</v>
      </c>
      <c r="G5">
        <v>1589400</v>
      </c>
      <c r="H5">
        <v>2046053.333333333</v>
      </c>
      <c r="I5">
        <v>1577033.3333333333</v>
      </c>
      <c r="J5">
        <v>1614140</v>
      </c>
      <c r="K5">
        <v>1568550</v>
      </c>
      <c r="L5">
        <v>1728520</v>
      </c>
      <c r="M5">
        <v>2064880</v>
      </c>
      <c r="N5">
        <v>2051730</v>
      </c>
      <c r="O5">
        <v>1824000</v>
      </c>
    </row>
    <row r="6" spans="1:15" x14ac:dyDescent="0.35">
      <c r="A6">
        <v>5</v>
      </c>
      <c r="B6">
        <v>1</v>
      </c>
      <c r="C6" t="s">
        <v>147</v>
      </c>
      <c r="D6">
        <v>5242343.3333333358</v>
      </c>
      <c r="E6">
        <v>4925515</v>
      </c>
      <c r="F6">
        <v>5143753.333333334</v>
      </c>
      <c r="G6">
        <v>5159733.333333334</v>
      </c>
      <c r="H6">
        <v>5238266.666666667</v>
      </c>
      <c r="I6">
        <v>6124806.666666667</v>
      </c>
      <c r="J6">
        <v>5774040</v>
      </c>
      <c r="K6">
        <v>5580368.3333333367</v>
      </c>
      <c r="L6">
        <v>6565816.666666666</v>
      </c>
      <c r="M6">
        <v>5872843.3333333321</v>
      </c>
      <c r="N6">
        <v>6052608.333333334</v>
      </c>
      <c r="O6">
        <v>6300166.6666666679</v>
      </c>
    </row>
    <row r="7" spans="1:15" x14ac:dyDescent="0.35">
      <c r="A7">
        <v>6</v>
      </c>
      <c r="B7">
        <v>1</v>
      </c>
      <c r="C7" t="s">
        <v>147</v>
      </c>
      <c r="D7">
        <v>1083046.66666667</v>
      </c>
      <c r="E7">
        <v>1085893.33333333</v>
      </c>
      <c r="F7">
        <v>1062813.33333333</v>
      </c>
      <c r="G7">
        <v>1358119.9999999998</v>
      </c>
      <c r="H7">
        <v>1314513.33333333</v>
      </c>
      <c r="I7">
        <v>1308160.0000000002</v>
      </c>
      <c r="J7">
        <v>1414720</v>
      </c>
      <c r="K7">
        <v>1370818.33333333</v>
      </c>
      <c r="L7">
        <v>1126883.3333333333</v>
      </c>
      <c r="M7">
        <v>1575483.33333333</v>
      </c>
      <c r="N7">
        <v>1629600</v>
      </c>
      <c r="O7">
        <v>1706120</v>
      </c>
    </row>
    <row r="8" spans="1:15" x14ac:dyDescent="0.35">
      <c r="A8">
        <v>7</v>
      </c>
      <c r="B8">
        <v>1</v>
      </c>
      <c r="C8" t="s">
        <v>147</v>
      </c>
      <c r="D8">
        <v>1416360</v>
      </c>
      <c r="E8">
        <v>1323653.3333333335</v>
      </c>
      <c r="F8">
        <v>1321493.3333333335</v>
      </c>
      <c r="G8">
        <v>1296080</v>
      </c>
      <c r="H8">
        <v>1437536.6666666667</v>
      </c>
      <c r="I8">
        <v>1490253.3333333335</v>
      </c>
      <c r="J8">
        <v>1535873.3333333335</v>
      </c>
      <c r="K8">
        <v>1497661.6666666667</v>
      </c>
      <c r="L8">
        <v>1430550</v>
      </c>
      <c r="M8">
        <v>1473900</v>
      </c>
      <c r="N8">
        <v>1606783.3333333335</v>
      </c>
      <c r="O8">
        <v>1634266.6666666667</v>
      </c>
    </row>
    <row r="9" spans="1:15" x14ac:dyDescent="0.35">
      <c r="A9">
        <v>8</v>
      </c>
      <c r="B9">
        <v>1</v>
      </c>
      <c r="C9" t="s">
        <v>147</v>
      </c>
      <c r="D9">
        <v>397466.66666666669</v>
      </c>
      <c r="E9">
        <v>495796.66666666669</v>
      </c>
      <c r="F9">
        <v>458626.66666666669</v>
      </c>
      <c r="G9">
        <v>345913.33333333337</v>
      </c>
      <c r="H9">
        <v>451208.33333333331</v>
      </c>
      <c r="I9">
        <v>329003.33333333337</v>
      </c>
      <c r="J9">
        <v>410330.00000000006</v>
      </c>
      <c r="K9">
        <v>409336.66666666669</v>
      </c>
      <c r="L9">
        <v>459040</v>
      </c>
      <c r="M9">
        <v>479173.33333333331</v>
      </c>
      <c r="N9">
        <v>495800</v>
      </c>
      <c r="O9">
        <v>360116.66666666669</v>
      </c>
    </row>
    <row r="10" spans="1:15" x14ac:dyDescent="0.35">
      <c r="A10">
        <v>9</v>
      </c>
      <c r="B10">
        <v>1</v>
      </c>
      <c r="C10" t="s">
        <v>147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5" x14ac:dyDescent="0.35">
      <c r="A11">
        <v>10</v>
      </c>
      <c r="B11">
        <v>1</v>
      </c>
      <c r="C11" t="s">
        <v>147</v>
      </c>
      <c r="D11">
        <v>2251629.9999999995</v>
      </c>
      <c r="E11">
        <v>1969681.6666666702</v>
      </c>
      <c r="F11">
        <v>2300820.0000000042</v>
      </c>
      <c r="G11">
        <v>2159620.0000000005</v>
      </c>
      <c r="H11">
        <v>2035008.3333333367</v>
      </c>
      <c r="I11">
        <v>2997389.9999999995</v>
      </c>
      <c r="J11">
        <v>2413116.6666666665</v>
      </c>
      <c r="K11">
        <v>2302551.6666666735</v>
      </c>
      <c r="L11">
        <v>3549343.333333333</v>
      </c>
      <c r="M11">
        <v>2344286.6666666684</v>
      </c>
      <c r="N11">
        <v>2320425.0000000005</v>
      </c>
      <c r="O11">
        <v>2599663.3333333344</v>
      </c>
    </row>
    <row r="12" spans="1:15" x14ac:dyDescent="0.35">
      <c r="A12">
        <v>11</v>
      </c>
      <c r="B12">
        <v>1</v>
      </c>
      <c r="C12" t="s">
        <v>147</v>
      </c>
      <c r="D12">
        <v>89240</v>
      </c>
      <c r="E12">
        <v>92000</v>
      </c>
      <c r="F12">
        <v>92000</v>
      </c>
      <c r="G12">
        <v>92000</v>
      </c>
      <c r="H12">
        <v>128943.33333333334</v>
      </c>
      <c r="I12">
        <v>161700</v>
      </c>
      <c r="J12">
        <v>168233.33333333334</v>
      </c>
      <c r="K12">
        <v>142630</v>
      </c>
      <c r="L12">
        <v>114006.66666666666</v>
      </c>
      <c r="M12">
        <v>117496.66666666666</v>
      </c>
      <c r="N12">
        <v>112666.66666666667</v>
      </c>
      <c r="O12">
        <v>104346.66666666667</v>
      </c>
    </row>
    <row r="13" spans="1:15" x14ac:dyDescent="0.35">
      <c r="A13">
        <v>12</v>
      </c>
      <c r="B13">
        <v>1</v>
      </c>
      <c r="C13" t="s">
        <v>147</v>
      </c>
      <c r="D13">
        <v>2340869.9999999995</v>
      </c>
      <c r="E13">
        <v>2061681.6666666702</v>
      </c>
      <c r="F13">
        <v>2392820.0000000042</v>
      </c>
      <c r="G13">
        <v>2251620.0000000005</v>
      </c>
      <c r="H13">
        <v>2163951.6666666702</v>
      </c>
      <c r="I13">
        <v>3159089.9999999995</v>
      </c>
      <c r="J13">
        <v>2581350</v>
      </c>
      <c r="K13">
        <v>2445181.6666666735</v>
      </c>
      <c r="L13">
        <v>3663349.9999999995</v>
      </c>
      <c r="M13">
        <v>2461783.3333333349</v>
      </c>
      <c r="N13">
        <v>2433091.666666667</v>
      </c>
      <c r="O13">
        <v>2704010.0000000009</v>
      </c>
    </row>
    <row r="14" spans="1:15" x14ac:dyDescent="0.35">
      <c r="A14">
        <v>13</v>
      </c>
      <c r="B14">
        <v>1</v>
      </c>
      <c r="C14" t="s">
        <v>147</v>
      </c>
      <c r="D14">
        <v>-43660</v>
      </c>
      <c r="E14">
        <v>237783.33333333334</v>
      </c>
      <c r="F14">
        <v>572586.66666666663</v>
      </c>
      <c r="G14">
        <v>558506.66666666663</v>
      </c>
      <c r="H14">
        <v>441298.33333333</v>
      </c>
      <c r="I14">
        <v>443502</v>
      </c>
      <c r="J14">
        <v>469287</v>
      </c>
      <c r="K14">
        <v>330978</v>
      </c>
      <c r="L14">
        <v>377270.00000000006</v>
      </c>
      <c r="M14">
        <v>356986.66666666669</v>
      </c>
      <c r="N14">
        <v>473760</v>
      </c>
      <c r="O14">
        <v>524030.00000000006</v>
      </c>
    </row>
    <row r="15" spans="1:15" x14ac:dyDescent="0.35">
      <c r="A15">
        <v>14</v>
      </c>
      <c r="B15">
        <v>1</v>
      </c>
      <c r="C15" t="s">
        <v>147</v>
      </c>
      <c r="D15">
        <v>2384529.9999999995</v>
      </c>
      <c r="E15">
        <v>1823898.333333337</v>
      </c>
      <c r="F15">
        <v>1820233.3333333377</v>
      </c>
      <c r="G15">
        <v>1693113.333333334</v>
      </c>
      <c r="H15">
        <v>1722653.3333333402</v>
      </c>
      <c r="I15">
        <v>2715587.9999999995</v>
      </c>
      <c r="J15">
        <v>2112063</v>
      </c>
      <c r="K15">
        <v>2114203.6666666735</v>
      </c>
      <c r="L15">
        <v>3286079.9999999995</v>
      </c>
      <c r="M15">
        <v>2104796.6666666684</v>
      </c>
      <c r="N15">
        <v>1959331.666666667</v>
      </c>
      <c r="O15">
        <v>2179980.0000000009</v>
      </c>
    </row>
    <row r="16" spans="1:15" x14ac:dyDescent="0.35">
      <c r="A16">
        <v>1</v>
      </c>
      <c r="B16">
        <v>2</v>
      </c>
      <c r="C16" t="s">
        <v>147</v>
      </c>
      <c r="D16">
        <v>2180583.8430640604</v>
      </c>
      <c r="E16">
        <v>2186993.6162137864</v>
      </c>
      <c r="F16">
        <v>2457189.9770190897</v>
      </c>
      <c r="G16">
        <v>2606067.1295250258</v>
      </c>
      <c r="H16">
        <v>2733637.7604512372</v>
      </c>
      <c r="I16">
        <v>2960366.7792113759</v>
      </c>
      <c r="J16">
        <v>3007855.0535246548</v>
      </c>
      <c r="K16">
        <v>2727678.8956225947</v>
      </c>
      <c r="L16">
        <v>2944551.4127529538</v>
      </c>
      <c r="M16">
        <v>2521767.1962297792</v>
      </c>
      <c r="N16">
        <v>2490454.094433832</v>
      </c>
      <c r="O16">
        <v>3218833.7730156705</v>
      </c>
    </row>
    <row r="17" spans="1:15" x14ac:dyDescent="0.35">
      <c r="A17">
        <v>2</v>
      </c>
      <c r="B17">
        <v>2</v>
      </c>
      <c r="C17" t="s">
        <v>147</v>
      </c>
      <c r="D17">
        <v>1609043.8240735317</v>
      </c>
      <c r="E17">
        <v>1589758.806522703</v>
      </c>
      <c r="F17">
        <v>1512489.258529905</v>
      </c>
      <c r="G17">
        <v>2138725.2461919826</v>
      </c>
      <c r="H17">
        <v>1596194.0316388342</v>
      </c>
      <c r="I17">
        <v>2507768.9118337422</v>
      </c>
      <c r="J17">
        <v>1972494.7361453399</v>
      </c>
      <c r="K17">
        <v>2542010.2494842685</v>
      </c>
      <c r="L17">
        <v>1855088.0936682916</v>
      </c>
      <c r="M17">
        <v>2593802.9819130362</v>
      </c>
      <c r="N17">
        <v>1752491.8360764629</v>
      </c>
      <c r="O17">
        <v>2138952.3428534609</v>
      </c>
    </row>
    <row r="18" spans="1:15" x14ac:dyDescent="0.35">
      <c r="A18">
        <v>3</v>
      </c>
      <c r="B18">
        <v>2</v>
      </c>
      <c r="C18" t="s">
        <v>147</v>
      </c>
      <c r="D18">
        <v>543445.59427193529</v>
      </c>
      <c r="E18">
        <v>552082.6166326555</v>
      </c>
      <c r="F18">
        <v>500634.64849670796</v>
      </c>
      <c r="G18">
        <v>620364.49088087073</v>
      </c>
      <c r="H18">
        <v>848389.0962431205</v>
      </c>
      <c r="I18">
        <v>923739.12211281795</v>
      </c>
      <c r="J18">
        <v>1159142.4373772403</v>
      </c>
      <c r="K18">
        <v>743368.08645418729</v>
      </c>
      <c r="L18">
        <v>514471.99024502916</v>
      </c>
      <c r="M18">
        <v>596840.48464632849</v>
      </c>
      <c r="N18">
        <v>686456.23078481061</v>
      </c>
      <c r="O18">
        <v>648728.94307191123</v>
      </c>
    </row>
    <row r="19" spans="1:15" x14ac:dyDescent="0.35">
      <c r="A19">
        <v>4</v>
      </c>
      <c r="B19">
        <v>2</v>
      </c>
      <c r="C19" t="s">
        <v>147</v>
      </c>
      <c r="D19">
        <v>921549.05341695726</v>
      </c>
      <c r="E19">
        <v>915135.02968185954</v>
      </c>
      <c r="F19">
        <v>1004932.8056109133</v>
      </c>
      <c r="G19">
        <v>1131295.9144858571</v>
      </c>
      <c r="H19">
        <v>829943.70222712425</v>
      </c>
      <c r="I19">
        <v>983721.45985681412</v>
      </c>
      <c r="J19">
        <v>1357947.0500766239</v>
      </c>
      <c r="K19">
        <v>1370625.0848870899</v>
      </c>
      <c r="L19">
        <v>1057237.7659511932</v>
      </c>
      <c r="M19">
        <v>1166572.7209873125</v>
      </c>
      <c r="N19">
        <v>877116.59556569636</v>
      </c>
      <c r="O19">
        <v>729810.179550973</v>
      </c>
    </row>
    <row r="20" spans="1:15" x14ac:dyDescent="0.35">
      <c r="A20">
        <v>5</v>
      </c>
      <c r="B20">
        <v>2</v>
      </c>
      <c r="C20" t="s">
        <v>147</v>
      </c>
      <c r="D20">
        <v>2324633.0194486994</v>
      </c>
      <c r="E20">
        <v>2309534.7764219744</v>
      </c>
      <c r="F20">
        <v>2464111.7814413733</v>
      </c>
      <c r="G20">
        <v>2993131.9703502804</v>
      </c>
      <c r="H20">
        <v>2651498.9936198266</v>
      </c>
      <c r="I20">
        <v>3560675.1090754862</v>
      </c>
      <c r="J20">
        <v>2463260.3022161298</v>
      </c>
      <c r="K20">
        <v>3155695.9737655856</v>
      </c>
      <c r="L20">
        <v>3227929.7502250234</v>
      </c>
      <c r="M20">
        <v>3352156.9725091746</v>
      </c>
      <c r="N20">
        <v>2679373.1041597878</v>
      </c>
      <c r="O20">
        <v>3979246.9932462471</v>
      </c>
    </row>
    <row r="21" spans="1:15" x14ac:dyDescent="0.35">
      <c r="A21">
        <v>6</v>
      </c>
      <c r="B21">
        <v>2</v>
      </c>
      <c r="C21" t="s">
        <v>147</v>
      </c>
      <c r="D21">
        <v>600294.42012476537</v>
      </c>
      <c r="E21">
        <v>544505.06678057101</v>
      </c>
      <c r="F21">
        <v>514541.54628287797</v>
      </c>
      <c r="G21">
        <v>515356.82343690202</v>
      </c>
      <c r="H21">
        <v>526577.66801728006</v>
      </c>
      <c r="I21">
        <v>802032.29674735339</v>
      </c>
      <c r="J21">
        <v>736991.85010261857</v>
      </c>
      <c r="K21">
        <v>728578.70002796093</v>
      </c>
      <c r="L21">
        <v>628941.35473098664</v>
      </c>
      <c r="M21">
        <v>703220.87214558141</v>
      </c>
      <c r="N21">
        <v>763216.40189072699</v>
      </c>
      <c r="O21">
        <v>784756.39447816403</v>
      </c>
    </row>
    <row r="22" spans="1:15" x14ac:dyDescent="0.35">
      <c r="A22">
        <v>7</v>
      </c>
      <c r="B22">
        <v>2</v>
      </c>
      <c r="C22" t="s">
        <v>147</v>
      </c>
      <c r="D22">
        <v>543845.52564842452</v>
      </c>
      <c r="E22">
        <v>620339.11284295167</v>
      </c>
      <c r="F22">
        <v>970108.30353620613</v>
      </c>
      <c r="G22">
        <v>705496.89647810394</v>
      </c>
      <c r="H22">
        <v>729910.36966621527</v>
      </c>
      <c r="I22">
        <v>991199.88140211883</v>
      </c>
      <c r="J22">
        <v>699967.15762127726</v>
      </c>
      <c r="K22">
        <v>973565.77050684963</v>
      </c>
      <c r="L22">
        <v>881509.68237891491</v>
      </c>
      <c r="M22">
        <v>994187.73244798428</v>
      </c>
      <c r="N22">
        <v>1103882.9708053947</v>
      </c>
      <c r="O22">
        <v>952503.11723931704</v>
      </c>
    </row>
    <row r="23" spans="1:15" x14ac:dyDescent="0.35">
      <c r="A23">
        <v>8</v>
      </c>
      <c r="B23">
        <v>2</v>
      </c>
      <c r="C23" t="s">
        <v>147</v>
      </c>
      <c r="D23">
        <v>226967.68097399772</v>
      </c>
      <c r="E23">
        <v>282703.81258693739</v>
      </c>
      <c r="F23">
        <v>178513.98939325218</v>
      </c>
      <c r="G23">
        <v>211697.98491074707</v>
      </c>
      <c r="H23">
        <v>181034.97154711137</v>
      </c>
      <c r="I23">
        <v>176750.08920123085</v>
      </c>
      <c r="J23">
        <v>254788.22644616716</v>
      </c>
      <c r="K23">
        <v>194591.57641416331</v>
      </c>
      <c r="L23">
        <v>195651.40782194343</v>
      </c>
      <c r="M23">
        <v>191487.7367301335</v>
      </c>
      <c r="N23">
        <v>209146.32626990209</v>
      </c>
      <c r="O23">
        <v>219005.12946883609</v>
      </c>
    </row>
    <row r="24" spans="1:15" x14ac:dyDescent="0.35">
      <c r="A24">
        <v>9</v>
      </c>
      <c r="B24">
        <v>2</v>
      </c>
      <c r="C24" t="s">
        <v>147</v>
      </c>
      <c r="D24">
        <v>40418.730515441348</v>
      </c>
      <c r="E24">
        <v>24140.653480708461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43072.83487479014</v>
      </c>
      <c r="M24">
        <v>40040.700000000004</v>
      </c>
      <c r="N24">
        <v>21898.240000000002</v>
      </c>
      <c r="O24">
        <v>0</v>
      </c>
    </row>
    <row r="25" spans="1:15" x14ac:dyDescent="0.35">
      <c r="A25">
        <v>10</v>
      </c>
      <c r="B25">
        <v>2</v>
      </c>
      <c r="C25" t="s">
        <v>147</v>
      </c>
      <c r="D25">
        <v>913106.66218607035</v>
      </c>
      <c r="E25">
        <v>837846.13073080592</v>
      </c>
      <c r="F25">
        <v>800947.94222903694</v>
      </c>
      <c r="G25">
        <v>1560580.2655245275</v>
      </c>
      <c r="H25">
        <v>1213975.9843892199</v>
      </c>
      <c r="I25">
        <v>1590692.8417247832</v>
      </c>
      <c r="J25">
        <v>771513.06804606691</v>
      </c>
      <c r="K25">
        <v>1258959.9268166118</v>
      </c>
      <c r="L25">
        <v>1478754.470418388</v>
      </c>
      <c r="M25">
        <v>1423219.9311854756</v>
      </c>
      <c r="N25">
        <v>581229.16519376403</v>
      </c>
      <c r="O25">
        <v>2022982.3520599299</v>
      </c>
    </row>
    <row r="26" spans="1:15" x14ac:dyDescent="0.35">
      <c r="A26">
        <v>11</v>
      </c>
      <c r="B26">
        <v>2</v>
      </c>
      <c r="C26" t="s">
        <v>147</v>
      </c>
      <c r="D26">
        <v>62045.204747858086</v>
      </c>
      <c r="E26">
        <v>56654.640845016176</v>
      </c>
      <c r="F26">
        <v>42494.216795187996</v>
      </c>
      <c r="G26">
        <v>45467.03260057135</v>
      </c>
      <c r="H26">
        <v>80447.9913687066</v>
      </c>
      <c r="I26">
        <v>97108.475515766957</v>
      </c>
      <c r="J26">
        <v>96703.467167850307</v>
      </c>
      <c r="K26">
        <v>83753.034565910872</v>
      </c>
      <c r="L26">
        <v>65368.145109809411</v>
      </c>
      <c r="M26">
        <v>53729.916293058566</v>
      </c>
      <c r="N26">
        <v>63626.603519426964</v>
      </c>
      <c r="O26">
        <v>41461.106699265067</v>
      </c>
    </row>
    <row r="27" spans="1:15" x14ac:dyDescent="0.35">
      <c r="A27">
        <v>12</v>
      </c>
      <c r="B27">
        <v>2</v>
      </c>
      <c r="C27" t="s">
        <v>147</v>
      </c>
      <c r="D27">
        <v>975151.86693392845</v>
      </c>
      <c r="E27">
        <v>894500.77157582215</v>
      </c>
      <c r="F27">
        <v>843442.15902422497</v>
      </c>
      <c r="G27">
        <v>1606047.2981250989</v>
      </c>
      <c r="H27">
        <v>1294423.9757579265</v>
      </c>
      <c r="I27">
        <v>1687801.3172405502</v>
      </c>
      <c r="J27">
        <v>868216.53521391726</v>
      </c>
      <c r="K27">
        <v>1342712.9613825227</v>
      </c>
      <c r="L27">
        <v>1544122.6155281975</v>
      </c>
      <c r="M27">
        <v>1476949.8474785341</v>
      </c>
      <c r="N27">
        <v>644855.76871319104</v>
      </c>
      <c r="O27">
        <v>2064443.4587591949</v>
      </c>
    </row>
    <row r="28" spans="1:15" x14ac:dyDescent="0.35">
      <c r="A28">
        <v>13</v>
      </c>
      <c r="B28">
        <v>2</v>
      </c>
      <c r="C28" t="s">
        <v>147</v>
      </c>
      <c r="D28">
        <v>-18237.176834049667</v>
      </c>
      <c r="E28">
        <v>114993.29000084953</v>
      </c>
      <c r="F28">
        <v>210791.9605776183</v>
      </c>
      <c r="G28">
        <v>336698.32757410797</v>
      </c>
      <c r="H28">
        <v>172956</v>
      </c>
      <c r="I28">
        <v>286491</v>
      </c>
      <c r="J28">
        <v>271161</v>
      </c>
      <c r="K28">
        <v>171913</v>
      </c>
      <c r="L28">
        <v>171858.36931029303</v>
      </c>
      <c r="M28">
        <v>266047.63083590596</v>
      </c>
      <c r="N28">
        <v>207024.16628437027</v>
      </c>
      <c r="O28">
        <v>302367.17721352313</v>
      </c>
    </row>
    <row r="29" spans="1:15" x14ac:dyDescent="0.35">
      <c r="A29">
        <v>14</v>
      </c>
      <c r="B29">
        <v>2</v>
      </c>
      <c r="C29" t="s">
        <v>147</v>
      </c>
      <c r="D29">
        <v>993389.04376797809</v>
      </c>
      <c r="E29">
        <v>779507.48157497263</v>
      </c>
      <c r="F29">
        <v>632650.19844660664</v>
      </c>
      <c r="G29">
        <v>1269348.9705509909</v>
      </c>
      <c r="H29">
        <v>1121467.9757579265</v>
      </c>
      <c r="I29">
        <v>1401310.3172405502</v>
      </c>
      <c r="J29">
        <v>597055.53521391726</v>
      </c>
      <c r="K29">
        <v>1170799.9613825227</v>
      </c>
      <c r="L29">
        <v>1372264.2462179044</v>
      </c>
      <c r="M29">
        <v>1210902.2166426282</v>
      </c>
      <c r="N29">
        <v>437831.6024288208</v>
      </c>
      <c r="O29">
        <v>1762076.2815456719</v>
      </c>
    </row>
    <row r="30" spans="1:15" x14ac:dyDescent="0.35">
      <c r="A30">
        <v>1</v>
      </c>
      <c r="B30">
        <v>3</v>
      </c>
      <c r="C30" t="s">
        <v>147</v>
      </c>
      <c r="D30">
        <v>1980564.3841108719</v>
      </c>
      <c r="E30">
        <v>1408394.9239043207</v>
      </c>
      <c r="F30">
        <v>1549820.6458653081</v>
      </c>
      <c r="G30">
        <v>1190525.2105801606</v>
      </c>
      <c r="H30">
        <v>1514475.24789056</v>
      </c>
      <c r="I30">
        <v>2166260.6964076166</v>
      </c>
      <c r="J30">
        <v>1482633.778436844</v>
      </c>
      <c r="K30">
        <v>1253452.2819884445</v>
      </c>
      <c r="L30">
        <v>1666544.3649145118</v>
      </c>
      <c r="M30">
        <v>1496745.3661490176</v>
      </c>
      <c r="N30">
        <v>1313446.5810278654</v>
      </c>
      <c r="O30">
        <v>1438055.5307486581</v>
      </c>
    </row>
    <row r="31" spans="1:15" x14ac:dyDescent="0.35">
      <c r="A31">
        <v>2</v>
      </c>
      <c r="B31">
        <v>3</v>
      </c>
      <c r="C31" t="s">
        <v>147</v>
      </c>
      <c r="D31">
        <v>999855.64103914727</v>
      </c>
      <c r="E31">
        <v>897432.73440020042</v>
      </c>
      <c r="F31">
        <v>957515.44747716212</v>
      </c>
      <c r="G31">
        <v>875030.07864491723</v>
      </c>
      <c r="H31">
        <v>1142282.2244025904</v>
      </c>
      <c r="I31">
        <v>1169927.2313951442</v>
      </c>
      <c r="J31">
        <v>1012625.4760689331</v>
      </c>
      <c r="K31">
        <v>1077846.3056741469</v>
      </c>
      <c r="L31">
        <v>1213672.1838110287</v>
      </c>
      <c r="M31">
        <v>1023314.0777819534</v>
      </c>
      <c r="N31">
        <v>1127031.9474574986</v>
      </c>
      <c r="O31">
        <v>1133059.2478984632</v>
      </c>
    </row>
    <row r="32" spans="1:15" x14ac:dyDescent="0.35">
      <c r="A32">
        <v>3</v>
      </c>
      <c r="B32">
        <v>3</v>
      </c>
      <c r="C32" t="s">
        <v>147</v>
      </c>
      <c r="D32">
        <v>338611.86975438386</v>
      </c>
      <c r="E32">
        <v>298957.24718557927</v>
      </c>
      <c r="F32">
        <v>291061.4092637081</v>
      </c>
      <c r="G32">
        <v>271233.14687945956</v>
      </c>
      <c r="H32">
        <v>416999.63048584101</v>
      </c>
      <c r="I32">
        <v>549786.34450240247</v>
      </c>
      <c r="J32">
        <v>504592.78392576345</v>
      </c>
      <c r="K32">
        <v>420628.32227594871</v>
      </c>
      <c r="L32">
        <v>310091.45082303975</v>
      </c>
      <c r="M32">
        <v>293524.499912197</v>
      </c>
      <c r="N32">
        <v>376365.97013903502</v>
      </c>
      <c r="O32">
        <v>385731.93689795601</v>
      </c>
    </row>
    <row r="33" spans="1:15" x14ac:dyDescent="0.35">
      <c r="A33">
        <v>4</v>
      </c>
      <c r="B33">
        <v>3</v>
      </c>
      <c r="C33" t="s">
        <v>147</v>
      </c>
      <c r="D33">
        <v>483530.52816283633</v>
      </c>
      <c r="E33">
        <v>441494.35126750136</v>
      </c>
      <c r="F33">
        <v>448368.98171070591</v>
      </c>
      <c r="G33">
        <v>534525.1156181799</v>
      </c>
      <c r="H33">
        <v>601640.71492806892</v>
      </c>
      <c r="I33">
        <v>582564.0315107432</v>
      </c>
      <c r="J33">
        <v>514450.57524713135</v>
      </c>
      <c r="K33">
        <v>554824.27522495191</v>
      </c>
      <c r="L33">
        <v>611816.54544621846</v>
      </c>
      <c r="M33">
        <v>553332.58865562489</v>
      </c>
      <c r="N33">
        <v>548143.72620310506</v>
      </c>
      <c r="O33">
        <v>533515.82692980627</v>
      </c>
    </row>
    <row r="34" spans="1:15" x14ac:dyDescent="0.35">
      <c r="A34">
        <v>5</v>
      </c>
      <c r="B34">
        <v>3</v>
      </c>
      <c r="C34" t="s">
        <v>147</v>
      </c>
      <c r="D34">
        <v>2158277.6272327993</v>
      </c>
      <c r="E34">
        <v>1565376.0598514401</v>
      </c>
      <c r="F34">
        <v>1767905.7023680559</v>
      </c>
      <c r="G34">
        <v>1259797.0267274384</v>
      </c>
      <c r="H34">
        <v>1638117.1268792406</v>
      </c>
      <c r="I34">
        <v>2203837.5517896153</v>
      </c>
      <c r="J34">
        <v>1476215.8953328826</v>
      </c>
      <c r="K34">
        <v>1355845.9901616909</v>
      </c>
      <c r="L34">
        <v>1958308.5524562825</v>
      </c>
      <c r="M34">
        <v>1673202.3553631487</v>
      </c>
      <c r="N34">
        <v>1515968.8321432243</v>
      </c>
      <c r="O34">
        <v>1651867.0148193589</v>
      </c>
    </row>
    <row r="35" spans="1:15" x14ac:dyDescent="0.35">
      <c r="A35">
        <v>6</v>
      </c>
      <c r="B35">
        <v>3</v>
      </c>
      <c r="C35" t="s">
        <v>147</v>
      </c>
      <c r="D35">
        <v>370304.94218365976</v>
      </c>
      <c r="E35">
        <v>293455.49669423344</v>
      </c>
      <c r="F35">
        <v>321558.07134343067</v>
      </c>
      <c r="G35">
        <v>363677.07032086444</v>
      </c>
      <c r="H35">
        <v>363501.6891980776</v>
      </c>
      <c r="I35">
        <v>261747.08797874421</v>
      </c>
      <c r="J35">
        <v>266439.84580549254</v>
      </c>
      <c r="K35">
        <v>421309.78117727709</v>
      </c>
      <c r="L35">
        <v>334458.4486702471</v>
      </c>
      <c r="M35">
        <v>372978.08359860536</v>
      </c>
      <c r="N35">
        <v>497038.81760923099</v>
      </c>
      <c r="O35">
        <v>608289.76003107999</v>
      </c>
    </row>
    <row r="36" spans="1:15" x14ac:dyDescent="0.35">
      <c r="A36">
        <v>7</v>
      </c>
      <c r="B36">
        <v>3</v>
      </c>
      <c r="C36" t="s">
        <v>147</v>
      </c>
      <c r="D36">
        <v>422459.5107309224</v>
      </c>
      <c r="E36">
        <v>371031.57705321501</v>
      </c>
      <c r="F36">
        <v>361081.78093802417</v>
      </c>
      <c r="G36">
        <v>375381.10019619152</v>
      </c>
      <c r="H36">
        <v>415224.88268923614</v>
      </c>
      <c r="I36">
        <v>472491.41934313229</v>
      </c>
      <c r="J36">
        <v>471398.51125369011</v>
      </c>
      <c r="K36">
        <v>423863.05744669354</v>
      </c>
      <c r="L36">
        <v>428835.19569400774</v>
      </c>
      <c r="M36">
        <v>383766.09176442237</v>
      </c>
      <c r="N36">
        <v>501972.07034926908</v>
      </c>
      <c r="O36">
        <v>523549.48537496402</v>
      </c>
    </row>
    <row r="37" spans="1:15" x14ac:dyDescent="0.35">
      <c r="A37">
        <v>8</v>
      </c>
      <c r="B37">
        <v>3</v>
      </c>
      <c r="C37" t="s">
        <v>147</v>
      </c>
      <c r="D37">
        <v>151049.92026118722</v>
      </c>
      <c r="E37">
        <v>146110.17431826418</v>
      </c>
      <c r="F37">
        <v>134975.70683603091</v>
      </c>
      <c r="G37">
        <v>93986.794193924521</v>
      </c>
      <c r="H37">
        <v>116047.37407970936</v>
      </c>
      <c r="I37">
        <v>110895.07761460995</v>
      </c>
      <c r="J37">
        <v>137550.67681169629</v>
      </c>
      <c r="K37">
        <v>123113.30201793213</v>
      </c>
      <c r="L37">
        <v>91898.311297523498</v>
      </c>
      <c r="M37">
        <v>108070.63499592817</v>
      </c>
      <c r="N37">
        <v>112690.78694339571</v>
      </c>
      <c r="O37">
        <v>140659.58598511468</v>
      </c>
    </row>
    <row r="38" spans="1:15" x14ac:dyDescent="0.35">
      <c r="A38">
        <v>9</v>
      </c>
      <c r="B38">
        <v>3</v>
      </c>
      <c r="C38" t="s">
        <v>147</v>
      </c>
      <c r="D38">
        <v>30788.5410797761</v>
      </c>
      <c r="E38">
        <v>16155.814947510506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 x14ac:dyDescent="0.35">
      <c r="A39">
        <v>10</v>
      </c>
      <c r="B39">
        <v>3</v>
      </c>
      <c r="C39" t="s">
        <v>147</v>
      </c>
      <c r="D39">
        <v>1183674.7129772538</v>
      </c>
      <c r="E39">
        <v>738622.99683821702</v>
      </c>
      <c r="F39">
        <v>950290.14325057017</v>
      </c>
      <c r="G39">
        <v>426752.0620164579</v>
      </c>
      <c r="H39">
        <v>743343.18091221747</v>
      </c>
      <c r="I39">
        <v>1358703.9668531287</v>
      </c>
      <c r="J39">
        <v>600826.86146200378</v>
      </c>
      <c r="K39">
        <v>387559.84951978805</v>
      </c>
      <c r="L39">
        <v>1103116.5967945042</v>
      </c>
      <c r="M39">
        <v>808387.54500419286</v>
      </c>
      <c r="N39">
        <v>404267.15724132862</v>
      </c>
      <c r="O39">
        <v>379368.18342820043</v>
      </c>
    </row>
    <row r="40" spans="1:15" x14ac:dyDescent="0.35">
      <c r="A40">
        <v>11</v>
      </c>
      <c r="B40">
        <v>3</v>
      </c>
      <c r="C40" t="s">
        <v>147</v>
      </c>
      <c r="D40">
        <v>29547.410420875884</v>
      </c>
      <c r="E40">
        <v>28559.610555438914</v>
      </c>
      <c r="F40">
        <v>28730.985500548039</v>
      </c>
      <c r="G40">
        <v>27710.148990911293</v>
      </c>
      <c r="H40">
        <v>33754.95180205621</v>
      </c>
      <c r="I40">
        <v>52365.416142111826</v>
      </c>
      <c r="J40">
        <v>41710.859614274559</v>
      </c>
      <c r="K40">
        <v>36450.76787183361</v>
      </c>
      <c r="L40">
        <v>36798.321009198306</v>
      </c>
      <c r="M40">
        <v>31946.754093217183</v>
      </c>
      <c r="N40">
        <v>29721.0556283554</v>
      </c>
      <c r="O40">
        <v>26432.061575392487</v>
      </c>
    </row>
    <row r="41" spans="1:15" x14ac:dyDescent="0.35">
      <c r="A41">
        <v>12</v>
      </c>
      <c r="B41">
        <v>3</v>
      </c>
      <c r="C41" t="s">
        <v>147</v>
      </c>
      <c r="D41">
        <v>1213222.1233981298</v>
      </c>
      <c r="E41">
        <v>767182.60739365593</v>
      </c>
      <c r="F41">
        <v>979021.1287511182</v>
      </c>
      <c r="G41">
        <v>454462.21100736922</v>
      </c>
      <c r="H41">
        <v>777098.13271427364</v>
      </c>
      <c r="I41">
        <v>1411069.3829952406</v>
      </c>
      <c r="J41">
        <v>642537.72107627837</v>
      </c>
      <c r="K41">
        <v>424010.61739162169</v>
      </c>
      <c r="L41">
        <v>1139914.9178037024</v>
      </c>
      <c r="M41">
        <v>840334.29909741005</v>
      </c>
      <c r="N41">
        <v>433988.21286968404</v>
      </c>
      <c r="O41">
        <v>405800.24500359292</v>
      </c>
    </row>
    <row r="42" spans="1:15" x14ac:dyDescent="0.35">
      <c r="A42">
        <v>13</v>
      </c>
      <c r="B42">
        <v>3</v>
      </c>
      <c r="C42" t="s">
        <v>147</v>
      </c>
      <c r="D42">
        <v>-11936.6332699165</v>
      </c>
      <c r="E42">
        <v>60352.394924470151</v>
      </c>
      <c r="F42">
        <v>125903.37399400052</v>
      </c>
      <c r="G42">
        <v>148764.45819920697</v>
      </c>
      <c r="H42">
        <v>727392.76861100912</v>
      </c>
      <c r="I42">
        <v>164414</v>
      </c>
      <c r="J42">
        <v>162340</v>
      </c>
      <c r="K42">
        <v>256313.336311172</v>
      </c>
      <c r="L42">
        <v>130394.22403080165</v>
      </c>
      <c r="M42">
        <v>131782.65657054412</v>
      </c>
      <c r="N42">
        <v>145388.42597062027</v>
      </c>
      <c r="O42">
        <v>192241.85974371445</v>
      </c>
    </row>
    <row r="43" spans="1:15" x14ac:dyDescent="0.35">
      <c r="A43">
        <v>14</v>
      </c>
      <c r="B43">
        <v>3</v>
      </c>
      <c r="C43" t="s">
        <v>147</v>
      </c>
      <c r="D43">
        <v>1225158.7566680463</v>
      </c>
      <c r="E43">
        <v>706830.21246918582</v>
      </c>
      <c r="F43">
        <v>853117.75475711771</v>
      </c>
      <c r="G43">
        <v>305697.75280816224</v>
      </c>
      <c r="H43">
        <v>49705.364103264525</v>
      </c>
      <c r="I43">
        <v>1246655.3829952406</v>
      </c>
      <c r="J43">
        <v>480197.72107627837</v>
      </c>
      <c r="K43">
        <v>167697.2810804497</v>
      </c>
      <c r="L43">
        <v>1009520.6937729007</v>
      </c>
      <c r="M43">
        <v>708551.64252686594</v>
      </c>
      <c r="N43">
        <v>288599.78689906374</v>
      </c>
      <c r="O43">
        <v>213558.38525987847</v>
      </c>
    </row>
    <row r="44" spans="1:15" x14ac:dyDescent="0.35">
      <c r="A44">
        <v>1</v>
      </c>
      <c r="B44">
        <v>4</v>
      </c>
      <c r="C44" t="s">
        <v>147</v>
      </c>
      <c r="D44">
        <v>5288703.7696424499</v>
      </c>
      <c r="E44">
        <v>4594208.3805441</v>
      </c>
      <c r="F44">
        <v>5037555.1653135102</v>
      </c>
      <c r="G44">
        <v>5819478.2820687396</v>
      </c>
      <c r="H44">
        <v>5739638.1577025261</v>
      </c>
      <c r="I44">
        <v>6042922.3309124997</v>
      </c>
      <c r="J44">
        <v>5087722.7431877013</v>
      </c>
      <c r="K44">
        <v>6154320.98854258</v>
      </c>
      <c r="L44">
        <v>4114064.1818549922</v>
      </c>
      <c r="M44">
        <v>5012977.6413426325</v>
      </c>
      <c r="N44">
        <v>5885114.373065874</v>
      </c>
      <c r="O44">
        <v>5662600.1251911642</v>
      </c>
    </row>
    <row r="45" spans="1:15" x14ac:dyDescent="0.35">
      <c r="A45">
        <v>2</v>
      </c>
      <c r="B45">
        <v>4</v>
      </c>
      <c r="C45" t="s">
        <v>147</v>
      </c>
      <c r="D45">
        <v>2837644.8869793359</v>
      </c>
      <c r="E45">
        <v>3431292.3933175625</v>
      </c>
      <c r="F45">
        <v>3518069.0204354986</v>
      </c>
      <c r="G45">
        <v>3540306.4793340391</v>
      </c>
      <c r="H45">
        <v>3694588.9218753302</v>
      </c>
      <c r="I45">
        <v>3867592.0401591184</v>
      </c>
      <c r="J45">
        <v>3622273.5806720625</v>
      </c>
      <c r="K45">
        <v>4220142.4994361745</v>
      </c>
      <c r="L45">
        <v>3689610.0758718988</v>
      </c>
      <c r="M45">
        <v>4664822.5081736343</v>
      </c>
      <c r="N45">
        <v>4504862.7040780997</v>
      </c>
      <c r="O45">
        <v>5037720.3204034036</v>
      </c>
    </row>
    <row r="46" spans="1:15" x14ac:dyDescent="0.35">
      <c r="A46">
        <v>3</v>
      </c>
      <c r="B46">
        <v>4</v>
      </c>
      <c r="C46" t="s">
        <v>147</v>
      </c>
      <c r="D46">
        <v>900260.64792515372</v>
      </c>
      <c r="E46">
        <v>1067658.0633210945</v>
      </c>
      <c r="F46">
        <v>1140021.595205039</v>
      </c>
      <c r="G46">
        <v>995385.46805371274</v>
      </c>
      <c r="H46">
        <v>1384516.5407051935</v>
      </c>
      <c r="I46">
        <v>1818049.2464295116</v>
      </c>
      <c r="J46">
        <v>1565293.2825569955</v>
      </c>
      <c r="K46">
        <v>1306497.4086674601</v>
      </c>
      <c r="L46">
        <v>1325526.853833742</v>
      </c>
      <c r="M46">
        <v>1203705.815728439</v>
      </c>
      <c r="N46">
        <v>1130659.4552957828</v>
      </c>
      <c r="O46">
        <v>1106420.6774345667</v>
      </c>
    </row>
    <row r="47" spans="1:15" x14ac:dyDescent="0.35">
      <c r="A47">
        <v>4</v>
      </c>
      <c r="B47">
        <v>4</v>
      </c>
      <c r="C47" t="s">
        <v>147</v>
      </c>
      <c r="D47">
        <v>1485082.6209583899</v>
      </c>
      <c r="E47">
        <v>1890615.1337681378</v>
      </c>
      <c r="F47">
        <v>1830048.82087045</v>
      </c>
      <c r="G47">
        <v>1592096.74525843</v>
      </c>
      <c r="H47">
        <v>1832399.9853062623</v>
      </c>
      <c r="I47">
        <v>1763368.2368660299</v>
      </c>
      <c r="J47">
        <v>1718228.86336094</v>
      </c>
      <c r="K47">
        <v>1782967.2661177425</v>
      </c>
      <c r="L47">
        <v>2024699.5739723823</v>
      </c>
      <c r="M47">
        <v>2050902.0790998752</v>
      </c>
      <c r="N47">
        <v>1609773.3688866</v>
      </c>
      <c r="O47">
        <v>1446372.34240022</v>
      </c>
    </row>
    <row r="48" spans="1:15" x14ac:dyDescent="0.35">
      <c r="A48">
        <v>5</v>
      </c>
      <c r="B48">
        <v>4</v>
      </c>
      <c r="C48" t="s">
        <v>147</v>
      </c>
      <c r="D48">
        <v>5741005.3877382427</v>
      </c>
      <c r="E48">
        <v>5067227.5767724309</v>
      </c>
      <c r="F48">
        <v>5585553.7696735207</v>
      </c>
      <c r="G48">
        <v>6772302.5480906358</v>
      </c>
      <c r="H48">
        <v>6217310.5535664</v>
      </c>
      <c r="I48">
        <v>6329096.8877760768</v>
      </c>
      <c r="J48">
        <v>5426474.177941829</v>
      </c>
      <c r="K48">
        <v>7284998.8131935522</v>
      </c>
      <c r="L48">
        <v>4453447.8299207659</v>
      </c>
      <c r="M48">
        <v>6423192.2546879519</v>
      </c>
      <c r="N48">
        <v>7649544.2529615918</v>
      </c>
      <c r="O48">
        <v>8147527.4257597802</v>
      </c>
    </row>
    <row r="49" spans="1:15" x14ac:dyDescent="0.35">
      <c r="A49">
        <v>6</v>
      </c>
      <c r="B49">
        <v>4</v>
      </c>
      <c r="C49" t="s">
        <v>147</v>
      </c>
      <c r="D49">
        <v>988693.00431821996</v>
      </c>
      <c r="E49">
        <v>1119420.9011329899</v>
      </c>
      <c r="F49">
        <v>1011254.59683048</v>
      </c>
      <c r="G49">
        <v>1348445.0350244811</v>
      </c>
      <c r="H49">
        <v>1288553.41326217</v>
      </c>
      <c r="I49">
        <v>1394088.17719542</v>
      </c>
      <c r="J49">
        <v>1477732.9683503499</v>
      </c>
      <c r="K49">
        <v>1372070.28542412</v>
      </c>
      <c r="L49">
        <v>1347764.7511300261</v>
      </c>
      <c r="M49">
        <v>1546469.7899122699</v>
      </c>
      <c r="N49">
        <v>1478538.4795484401</v>
      </c>
      <c r="O49">
        <v>1559132.18171428</v>
      </c>
    </row>
    <row r="50" spans="1:15" x14ac:dyDescent="0.35">
      <c r="A50">
        <v>7</v>
      </c>
      <c r="B50">
        <v>4</v>
      </c>
      <c r="C50" t="s">
        <v>147</v>
      </c>
      <c r="D50">
        <v>1181354.6943019789</v>
      </c>
      <c r="E50">
        <v>1769281.4795026942</v>
      </c>
      <c r="F50">
        <v>1309610.862306657</v>
      </c>
      <c r="G50">
        <v>1404212.205636031</v>
      </c>
      <c r="H50">
        <v>1195751.4055676123</v>
      </c>
      <c r="I50">
        <v>1721435.2179803406</v>
      </c>
      <c r="J50">
        <v>1774621.5188256884</v>
      </c>
      <c r="K50">
        <v>1656301.8349370882</v>
      </c>
      <c r="L50">
        <v>1484373.9833757451</v>
      </c>
      <c r="M50">
        <v>1363984.0428172278</v>
      </c>
      <c r="N50">
        <v>1264928.9337922179</v>
      </c>
      <c r="O50">
        <v>1618321.994450046</v>
      </c>
    </row>
    <row r="51" spans="1:15" x14ac:dyDescent="0.35">
      <c r="A51">
        <v>8</v>
      </c>
      <c r="B51">
        <v>4</v>
      </c>
      <c r="C51" t="s">
        <v>147</v>
      </c>
      <c r="D51">
        <v>478937.37438612146</v>
      </c>
      <c r="E51">
        <v>449497.089137164</v>
      </c>
      <c r="F51">
        <v>405405.52354824397</v>
      </c>
      <c r="G51">
        <v>418627.01811808906</v>
      </c>
      <c r="H51">
        <v>393539.38588945474</v>
      </c>
      <c r="I51">
        <v>386091.07504474273</v>
      </c>
      <c r="J51">
        <v>392178.82602657867</v>
      </c>
      <c r="K51">
        <v>340585.59160390747</v>
      </c>
      <c r="L51">
        <v>440655.98572791374</v>
      </c>
      <c r="M51">
        <v>401803.24181083514</v>
      </c>
      <c r="N51">
        <v>498953.02125187422</v>
      </c>
      <c r="O51">
        <v>434352.03416636208</v>
      </c>
    </row>
    <row r="52" spans="1:15" x14ac:dyDescent="0.35">
      <c r="A52">
        <v>9</v>
      </c>
      <c r="B52">
        <v>4</v>
      </c>
      <c r="C52" t="s">
        <v>147</v>
      </c>
      <c r="D52">
        <v>120344.99439716639</v>
      </c>
      <c r="E52">
        <v>43519.371715780304</v>
      </c>
      <c r="F52">
        <v>0</v>
      </c>
      <c r="G52">
        <v>0</v>
      </c>
      <c r="H52">
        <v>0</v>
      </c>
      <c r="I52">
        <v>0</v>
      </c>
      <c r="J52">
        <v>0</v>
      </c>
      <c r="K52">
        <v>27335.620584847933</v>
      </c>
      <c r="L52">
        <v>15998.962375204579</v>
      </c>
      <c r="M52">
        <v>0</v>
      </c>
      <c r="N52">
        <v>0</v>
      </c>
      <c r="O52">
        <v>0</v>
      </c>
    </row>
    <row r="53" spans="1:15" x14ac:dyDescent="0.35">
      <c r="A53">
        <v>10</v>
      </c>
      <c r="B53">
        <v>4</v>
      </c>
      <c r="C53" t="s">
        <v>147</v>
      </c>
      <c r="D53">
        <v>2971675.3203347563</v>
      </c>
      <c r="E53">
        <v>1685508.7352838023</v>
      </c>
      <c r="F53">
        <v>2859282.7869881396</v>
      </c>
      <c r="G53">
        <v>3601018.2893120348</v>
      </c>
      <c r="H53">
        <v>3339466.3488471629</v>
      </c>
      <c r="I53">
        <v>2827482.4175555734</v>
      </c>
      <c r="J53">
        <v>1781940.8647392122</v>
      </c>
      <c r="K53">
        <v>3888705.480643589</v>
      </c>
      <c r="L53">
        <v>1164654.1473118765</v>
      </c>
      <c r="M53">
        <v>3110935.180147619</v>
      </c>
      <c r="N53">
        <v>4407123.8183690598</v>
      </c>
      <c r="O53">
        <v>4535721.2154290918</v>
      </c>
    </row>
    <row r="54" spans="1:15" x14ac:dyDescent="0.35">
      <c r="A54">
        <v>11</v>
      </c>
      <c r="B54">
        <v>4</v>
      </c>
      <c r="C54" t="s">
        <v>147</v>
      </c>
      <c r="D54">
        <v>112270.74319329488</v>
      </c>
      <c r="E54">
        <v>94817.933720432993</v>
      </c>
      <c r="F54">
        <v>81862.910387044583</v>
      </c>
      <c r="G54">
        <v>87748.569770050162</v>
      </c>
      <c r="H54">
        <v>142075.20094900596</v>
      </c>
      <c r="I54">
        <v>134966.9162704536</v>
      </c>
      <c r="J54">
        <v>151323.12355386015</v>
      </c>
      <c r="K54">
        <v>142280.04978464276</v>
      </c>
      <c r="L54">
        <v>115221.16461260502</v>
      </c>
      <c r="M54">
        <v>119946.50293783267</v>
      </c>
      <c r="N54">
        <v>103585.7750330791</v>
      </c>
      <c r="O54">
        <v>102151.80314786416</v>
      </c>
    </row>
    <row r="55" spans="1:15" x14ac:dyDescent="0.35">
      <c r="A55">
        <v>12</v>
      </c>
      <c r="B55">
        <v>4</v>
      </c>
      <c r="C55" t="s">
        <v>147</v>
      </c>
      <c r="D55">
        <v>3083946.0635280511</v>
      </c>
      <c r="E55">
        <v>1780326.6690042352</v>
      </c>
      <c r="F55">
        <v>2941145.6973751844</v>
      </c>
      <c r="G55">
        <v>3688766.8590820851</v>
      </c>
      <c r="H55">
        <v>3481541.5497961687</v>
      </c>
      <c r="I55">
        <v>2962449.3338260269</v>
      </c>
      <c r="J55">
        <v>1933263.9882930724</v>
      </c>
      <c r="K55">
        <v>4030985.5304282317</v>
      </c>
      <c r="L55">
        <v>1279875.3119244815</v>
      </c>
      <c r="M55">
        <v>3230881.6830854518</v>
      </c>
      <c r="N55">
        <v>4510709.5934021389</v>
      </c>
      <c r="O55">
        <v>4637873.0185769564</v>
      </c>
    </row>
    <row r="56" spans="1:15" x14ac:dyDescent="0.35">
      <c r="A56">
        <v>13</v>
      </c>
      <c r="B56">
        <v>4</v>
      </c>
      <c r="C56" t="s">
        <v>147</v>
      </c>
      <c r="D56">
        <v>-37271.219180640634</v>
      </c>
      <c r="E56">
        <v>231507.08655207421</v>
      </c>
      <c r="F56">
        <v>548751.93303829047</v>
      </c>
      <c r="G56">
        <v>498850.23257961997</v>
      </c>
      <c r="H56">
        <v>295955</v>
      </c>
      <c r="I56">
        <v>573941</v>
      </c>
      <c r="J56">
        <v>433873</v>
      </c>
      <c r="K56">
        <v>279685</v>
      </c>
      <c r="L56">
        <v>415178.95365138928</v>
      </c>
      <c r="M56">
        <v>475164.59563407797</v>
      </c>
      <c r="N56">
        <v>498387.72907987371</v>
      </c>
      <c r="O56">
        <v>614819.47475085768</v>
      </c>
    </row>
    <row r="57" spans="1:15" x14ac:dyDescent="0.35">
      <c r="A57">
        <v>14</v>
      </c>
      <c r="B57">
        <v>4</v>
      </c>
      <c r="C57" t="s">
        <v>147</v>
      </c>
      <c r="D57">
        <v>3121217.2827086919</v>
      </c>
      <c r="E57">
        <v>1548819.582452161</v>
      </c>
      <c r="F57">
        <v>2392393.7643368938</v>
      </c>
      <c r="G57">
        <v>3189916.626502465</v>
      </c>
      <c r="H57">
        <v>3185586.5497961687</v>
      </c>
      <c r="I57">
        <v>2388508.3338260269</v>
      </c>
      <c r="J57">
        <v>1499390.9882930724</v>
      </c>
      <c r="K57">
        <v>3751300.5304282317</v>
      </c>
      <c r="L57">
        <v>864696.35827309219</v>
      </c>
      <c r="M57">
        <v>2755717.0874513737</v>
      </c>
      <c r="N57">
        <v>4012321.8643222651</v>
      </c>
      <c r="O57">
        <v>4023053.5438260986</v>
      </c>
    </row>
    <row r="58" spans="1:15" x14ac:dyDescent="0.35">
      <c r="A58">
        <v>15</v>
      </c>
      <c r="B58">
        <v>1</v>
      </c>
      <c r="C58" t="s">
        <v>147</v>
      </c>
      <c r="D58">
        <v>1090206.72</v>
      </c>
      <c r="E58">
        <v>1221942.95</v>
      </c>
      <c r="F58">
        <v>1228977.3899999999</v>
      </c>
      <c r="G58">
        <v>1319149.8600000001</v>
      </c>
      <c r="H58">
        <v>1290924</v>
      </c>
      <c r="I58">
        <v>1266209.9669999999</v>
      </c>
      <c r="J58">
        <v>1349705.7</v>
      </c>
      <c r="K58">
        <v>1415885.9000000001</v>
      </c>
      <c r="L58">
        <v>1117223.8800000001</v>
      </c>
      <c r="M58">
        <v>1189724.58</v>
      </c>
      <c r="N58">
        <v>1123594.3008000001</v>
      </c>
      <c r="O58">
        <v>1242835.6608</v>
      </c>
    </row>
    <row r="59" spans="1:15" x14ac:dyDescent="0.35">
      <c r="A59">
        <v>16</v>
      </c>
      <c r="B59">
        <v>1</v>
      </c>
      <c r="C59" t="s">
        <v>147</v>
      </c>
      <c r="D59">
        <v>12858685.35</v>
      </c>
      <c r="E59">
        <v>12619939.59</v>
      </c>
      <c r="F59">
        <v>13492489.92</v>
      </c>
      <c r="G59">
        <v>13656817.74</v>
      </c>
      <c r="H59">
        <v>12102666.380000001</v>
      </c>
      <c r="I59">
        <v>13168272.490499999</v>
      </c>
      <c r="J59">
        <v>12380100.299999999</v>
      </c>
      <c r="K59">
        <v>14090861.48</v>
      </c>
      <c r="L59">
        <v>13464929.609999999</v>
      </c>
      <c r="M59">
        <v>12311339</v>
      </c>
      <c r="N59">
        <v>12616207.283399999</v>
      </c>
      <c r="O59">
        <v>13542032.628599999</v>
      </c>
    </row>
    <row r="60" spans="1:15" x14ac:dyDescent="0.35">
      <c r="A60">
        <v>17</v>
      </c>
      <c r="B60">
        <v>1</v>
      </c>
      <c r="C60" t="s">
        <v>147</v>
      </c>
      <c r="D60">
        <v>2716241.12</v>
      </c>
      <c r="E60">
        <v>2692820.7</v>
      </c>
      <c r="F60">
        <v>2486399.1599999997</v>
      </c>
      <c r="G60">
        <v>3002029.2</v>
      </c>
      <c r="H60">
        <v>2694634.15</v>
      </c>
      <c r="I60">
        <v>3132149.2044000002</v>
      </c>
      <c r="J60">
        <v>3607565.3899999997</v>
      </c>
      <c r="K60">
        <v>3295363.5799999996</v>
      </c>
      <c r="L60">
        <v>3619741.7600000002</v>
      </c>
      <c r="M60">
        <v>3332369.3000000003</v>
      </c>
      <c r="N60">
        <v>2860910.4840000002</v>
      </c>
      <c r="O60">
        <v>2928226.0247999998</v>
      </c>
    </row>
    <row r="61" spans="1:15" x14ac:dyDescent="0.35">
      <c r="A61">
        <v>18</v>
      </c>
      <c r="B61">
        <v>1</v>
      </c>
      <c r="C61" t="s">
        <v>147</v>
      </c>
      <c r="D61">
        <v>202194.58</v>
      </c>
      <c r="E61">
        <v>292078.36</v>
      </c>
      <c r="F61">
        <v>219628.1</v>
      </c>
      <c r="G61">
        <v>240209.31</v>
      </c>
      <c r="H61">
        <v>273885</v>
      </c>
      <c r="I61">
        <v>215368.12740000003</v>
      </c>
      <c r="J61">
        <v>243878.39999999999</v>
      </c>
      <c r="K61">
        <v>286302.84999999998</v>
      </c>
      <c r="L61">
        <v>286336.46000000002</v>
      </c>
      <c r="M61">
        <v>255681.33</v>
      </c>
      <c r="N61">
        <v>239910.0588</v>
      </c>
      <c r="O61">
        <v>268134.77159999992</v>
      </c>
    </row>
    <row r="62" spans="1:15" x14ac:dyDescent="0.35">
      <c r="A62">
        <v>19</v>
      </c>
      <c r="B62">
        <v>1</v>
      </c>
      <c r="C62" t="s">
        <v>147</v>
      </c>
      <c r="D62">
        <v>821834.91</v>
      </c>
      <c r="E62">
        <v>1011917.69</v>
      </c>
      <c r="F62">
        <v>1097886.4000000001</v>
      </c>
      <c r="G62">
        <v>801647.75</v>
      </c>
      <c r="H62">
        <v>792265.45000000007</v>
      </c>
      <c r="I62">
        <v>1060006.8432</v>
      </c>
      <c r="J62">
        <v>599954.96</v>
      </c>
      <c r="K62">
        <v>919370.70000000007</v>
      </c>
      <c r="L62">
        <v>848690.65</v>
      </c>
      <c r="M62">
        <v>984272.64</v>
      </c>
      <c r="N62">
        <v>1200487.7352</v>
      </c>
      <c r="O62">
        <v>1040990.8859999998</v>
      </c>
    </row>
    <row r="63" spans="1:15" x14ac:dyDescent="0.35">
      <c r="A63">
        <v>20</v>
      </c>
      <c r="B63">
        <v>1</v>
      </c>
      <c r="C63" t="s">
        <v>147</v>
      </c>
      <c r="D63">
        <v>3793634</v>
      </c>
      <c r="E63">
        <v>2993531.93</v>
      </c>
      <c r="F63">
        <v>3209777.5500000003</v>
      </c>
      <c r="G63">
        <v>4185348.35</v>
      </c>
      <c r="H63">
        <v>3809646.12</v>
      </c>
      <c r="I63">
        <v>3323984.91</v>
      </c>
      <c r="J63">
        <v>4123530.6</v>
      </c>
      <c r="K63">
        <v>3141728.22</v>
      </c>
      <c r="L63">
        <v>3307479</v>
      </c>
      <c r="M63">
        <v>3899641.2</v>
      </c>
      <c r="N63">
        <v>3683472.7050000001</v>
      </c>
      <c r="O63">
        <v>4075238.3699999996</v>
      </c>
    </row>
    <row r="64" spans="1:15" x14ac:dyDescent="0.35">
      <c r="A64">
        <v>21</v>
      </c>
      <c r="B64">
        <v>1</v>
      </c>
      <c r="C64" t="s">
        <v>147</v>
      </c>
      <c r="D64">
        <v>782215.34000000008</v>
      </c>
      <c r="E64">
        <v>679131.57000000007</v>
      </c>
      <c r="F64">
        <v>733913.11</v>
      </c>
      <c r="G64">
        <v>750300.48</v>
      </c>
      <c r="H64">
        <v>814313.51</v>
      </c>
      <c r="I64">
        <v>742898.23590000009</v>
      </c>
      <c r="J64">
        <v>674127.6</v>
      </c>
      <c r="K64">
        <v>735812.55</v>
      </c>
      <c r="L64">
        <v>791942.4</v>
      </c>
      <c r="M64">
        <v>682006.65999999992</v>
      </c>
      <c r="N64">
        <v>707535.91319999995</v>
      </c>
      <c r="O64">
        <v>891725.48759999999</v>
      </c>
    </row>
    <row r="65" spans="1:15" x14ac:dyDescent="0.35">
      <c r="A65">
        <v>22</v>
      </c>
      <c r="B65">
        <v>1</v>
      </c>
      <c r="C65" t="s">
        <v>147</v>
      </c>
      <c r="D65">
        <v>241079.93000000002</v>
      </c>
      <c r="E65">
        <v>194407</v>
      </c>
      <c r="F65">
        <v>228868.2</v>
      </c>
      <c r="G65">
        <v>268503.36</v>
      </c>
      <c r="H65">
        <v>267664.78000000003</v>
      </c>
      <c r="I65">
        <v>230221.74780000004</v>
      </c>
      <c r="J65">
        <v>281429.42</v>
      </c>
      <c r="K65">
        <v>288366.11</v>
      </c>
      <c r="L65">
        <v>251512</v>
      </c>
      <c r="M65">
        <v>193296</v>
      </c>
      <c r="N65">
        <v>286434.74760000006</v>
      </c>
      <c r="O65">
        <v>305032.34219999996</v>
      </c>
    </row>
    <row r="66" spans="1:15" x14ac:dyDescent="0.35">
      <c r="A66">
        <v>23</v>
      </c>
      <c r="B66">
        <v>1</v>
      </c>
      <c r="C66" t="s">
        <v>147</v>
      </c>
      <c r="D66">
        <v>4538828.5200000005</v>
      </c>
      <c r="E66">
        <v>4115010.64</v>
      </c>
      <c r="F66">
        <v>4392266.32</v>
      </c>
      <c r="G66">
        <v>4672636.88</v>
      </c>
      <c r="H66">
        <v>3599231.04</v>
      </c>
      <c r="I66">
        <v>4534532.8614000008</v>
      </c>
      <c r="J66">
        <v>4300300.4700000007</v>
      </c>
      <c r="K66">
        <v>3814232.06</v>
      </c>
      <c r="L66">
        <v>4297222.3999999994</v>
      </c>
      <c r="M66">
        <v>3905517.4499999997</v>
      </c>
      <c r="N66">
        <v>4158071.2385999998</v>
      </c>
      <c r="O66">
        <v>4503526.5203999989</v>
      </c>
    </row>
    <row r="67" spans="1:15" x14ac:dyDescent="0.35">
      <c r="A67">
        <v>24</v>
      </c>
      <c r="B67">
        <v>1</v>
      </c>
      <c r="C67" t="s">
        <v>147</v>
      </c>
      <c r="D67">
        <v>759531.36</v>
      </c>
      <c r="E67">
        <v>816547.94</v>
      </c>
      <c r="F67">
        <v>796750.78</v>
      </c>
      <c r="G67">
        <v>877537.49</v>
      </c>
      <c r="H67">
        <v>856938.60000000009</v>
      </c>
      <c r="I67">
        <v>834847.33920000005</v>
      </c>
      <c r="J67">
        <v>846416.34</v>
      </c>
      <c r="K67">
        <v>780386.88</v>
      </c>
      <c r="L67">
        <v>803153.12</v>
      </c>
      <c r="M67">
        <v>837385.91999999993</v>
      </c>
      <c r="N67">
        <v>822153.94560000009</v>
      </c>
      <c r="O67">
        <v>865865.75040000002</v>
      </c>
    </row>
    <row r="68" spans="1:15" x14ac:dyDescent="0.35">
      <c r="A68">
        <v>25</v>
      </c>
      <c r="B68">
        <v>1</v>
      </c>
      <c r="C68" t="s">
        <v>147</v>
      </c>
      <c r="D68">
        <v>1487050.27</v>
      </c>
      <c r="E68">
        <v>1055379.72</v>
      </c>
      <c r="F68">
        <v>916248.96</v>
      </c>
      <c r="G68">
        <v>1664414.58</v>
      </c>
      <c r="H68">
        <v>1129046.05</v>
      </c>
      <c r="I68">
        <v>991581.91440000013</v>
      </c>
      <c r="J68">
        <v>1632013.55</v>
      </c>
      <c r="K68">
        <v>876219.84</v>
      </c>
      <c r="L68">
        <v>843956</v>
      </c>
      <c r="M68">
        <v>1507481.8499999999</v>
      </c>
      <c r="N68">
        <v>1546826.7462000002</v>
      </c>
      <c r="O68">
        <v>1644883.7243999997</v>
      </c>
    </row>
    <row r="69" spans="1:15" x14ac:dyDescent="0.35">
      <c r="A69">
        <v>26</v>
      </c>
      <c r="B69">
        <v>1</v>
      </c>
      <c r="C69" t="s">
        <v>147</v>
      </c>
      <c r="D69">
        <v>900682.55999999994</v>
      </c>
      <c r="E69">
        <v>924183</v>
      </c>
      <c r="F69">
        <v>925112</v>
      </c>
      <c r="G69">
        <v>960459.84</v>
      </c>
      <c r="H69">
        <v>1050706.5900000001</v>
      </c>
      <c r="I69">
        <v>1126027.3122000003</v>
      </c>
      <c r="J69">
        <v>998579.34</v>
      </c>
      <c r="K69">
        <v>871358.4</v>
      </c>
      <c r="L69">
        <v>881443.20000000007</v>
      </c>
      <c r="M69">
        <v>912454.48</v>
      </c>
      <c r="N69">
        <v>995254.22880000004</v>
      </c>
      <c r="O69">
        <v>1165820.9885999998</v>
      </c>
    </row>
    <row r="70" spans="1:15" x14ac:dyDescent="0.35">
      <c r="A70">
        <v>27</v>
      </c>
      <c r="B70">
        <v>1</v>
      </c>
      <c r="C70" t="s">
        <v>147</v>
      </c>
      <c r="D70">
        <v>513009.39</v>
      </c>
      <c r="E70">
        <v>609422.1</v>
      </c>
      <c r="F70">
        <v>543050.34</v>
      </c>
      <c r="G70">
        <v>585597.1</v>
      </c>
      <c r="H70">
        <v>551357.93999999994</v>
      </c>
      <c r="I70">
        <v>515626.52400000009</v>
      </c>
      <c r="J70">
        <v>431739.65</v>
      </c>
      <c r="K70">
        <v>537012.47999999998</v>
      </c>
      <c r="L70">
        <v>584007.84000000008</v>
      </c>
      <c r="M70">
        <v>414178.38</v>
      </c>
      <c r="N70">
        <v>607667.89679999999</v>
      </c>
      <c r="O70">
        <v>679158.23759999999</v>
      </c>
    </row>
    <row r="71" spans="1:15" x14ac:dyDescent="0.35">
      <c r="A71">
        <v>28</v>
      </c>
      <c r="B71">
        <v>1</v>
      </c>
      <c r="C71" t="s">
        <v>147</v>
      </c>
      <c r="D71">
        <v>566902.44999999995</v>
      </c>
      <c r="E71">
        <v>785972.78</v>
      </c>
      <c r="F71">
        <v>735410</v>
      </c>
      <c r="G71">
        <v>834894.50000000012</v>
      </c>
      <c r="H71">
        <v>808154.16</v>
      </c>
      <c r="I71">
        <v>770773.62150000001</v>
      </c>
      <c r="J71">
        <v>839083.3</v>
      </c>
      <c r="K71">
        <v>552369.09</v>
      </c>
      <c r="L71">
        <v>692611.70000000007</v>
      </c>
      <c r="M71">
        <v>648917.36</v>
      </c>
      <c r="N71">
        <v>640941.27600000007</v>
      </c>
      <c r="O71">
        <v>786423.47100000002</v>
      </c>
    </row>
    <row r="72" spans="1:15" x14ac:dyDescent="0.35">
      <c r="A72">
        <v>29</v>
      </c>
      <c r="B72">
        <v>1</v>
      </c>
      <c r="C72" t="s">
        <v>147</v>
      </c>
      <c r="D72">
        <v>583533.11</v>
      </c>
      <c r="E72">
        <v>547133.84000000008</v>
      </c>
      <c r="F72">
        <v>615172</v>
      </c>
      <c r="G72">
        <v>691315.06</v>
      </c>
      <c r="H72">
        <v>591243.78</v>
      </c>
      <c r="I72">
        <v>572151.14280000003</v>
      </c>
      <c r="J72">
        <v>460844.37000000005</v>
      </c>
      <c r="K72">
        <v>254280.22</v>
      </c>
      <c r="L72">
        <v>582441.19999999995</v>
      </c>
      <c r="M72">
        <v>259479.00000000003</v>
      </c>
      <c r="N72">
        <v>566310.38520000002</v>
      </c>
      <c r="O72">
        <v>632935.13639999996</v>
      </c>
    </row>
    <row r="73" spans="1:15" x14ac:dyDescent="0.35">
      <c r="A73">
        <v>30</v>
      </c>
      <c r="B73">
        <v>1</v>
      </c>
      <c r="C73" t="s">
        <v>147</v>
      </c>
      <c r="D73">
        <v>3332981.58</v>
      </c>
      <c r="E73">
        <v>3710336.04</v>
      </c>
      <c r="F73">
        <v>3613712.33</v>
      </c>
      <c r="G73">
        <v>3090214.08</v>
      </c>
      <c r="H73">
        <v>3581036.91</v>
      </c>
      <c r="I73">
        <v>3299881.2600000002</v>
      </c>
      <c r="J73">
        <v>3644317.04</v>
      </c>
      <c r="K73">
        <v>3666582.67</v>
      </c>
      <c r="L73">
        <v>3082983.96</v>
      </c>
      <c r="M73">
        <v>3121617.6</v>
      </c>
      <c r="N73">
        <v>3366311.3958000001</v>
      </c>
      <c r="O73">
        <v>3911351.9129999997</v>
      </c>
    </row>
    <row r="74" spans="1:15" x14ac:dyDescent="0.35">
      <c r="A74">
        <v>31</v>
      </c>
      <c r="B74">
        <v>1</v>
      </c>
      <c r="C74" t="s">
        <v>147</v>
      </c>
      <c r="D74">
        <v>981877.05</v>
      </c>
      <c r="E74">
        <v>938012.02</v>
      </c>
      <c r="F74">
        <v>987041.87000000011</v>
      </c>
      <c r="G74">
        <v>973711.20000000007</v>
      </c>
      <c r="H74">
        <v>975276.72</v>
      </c>
      <c r="I74">
        <v>1031807.8260000001</v>
      </c>
      <c r="J74">
        <v>1011563.5800000001</v>
      </c>
      <c r="K74">
        <v>1059796.48</v>
      </c>
      <c r="L74">
        <v>924200.85</v>
      </c>
      <c r="M74">
        <v>886597.95</v>
      </c>
      <c r="N74">
        <v>982438.12260000012</v>
      </c>
      <c r="O74">
        <v>1151320.9752</v>
      </c>
    </row>
    <row r="75" spans="1:15" x14ac:dyDescent="0.35">
      <c r="A75">
        <v>32</v>
      </c>
      <c r="B75">
        <v>1</v>
      </c>
      <c r="C75" t="s">
        <v>147</v>
      </c>
      <c r="D75">
        <v>6932870.8799999999</v>
      </c>
      <c r="E75">
        <v>7644206.4000000004</v>
      </c>
      <c r="F75">
        <v>7505228.6100000003</v>
      </c>
      <c r="G75">
        <v>7133760.0599999996</v>
      </c>
      <c r="H75">
        <v>6930202.5599999996</v>
      </c>
      <c r="I75">
        <v>7905048.705000001</v>
      </c>
      <c r="J75">
        <v>7665821.2800000003</v>
      </c>
      <c r="K75">
        <v>7456664.3600000003</v>
      </c>
      <c r="L75">
        <v>7666937.2700000005</v>
      </c>
      <c r="M75">
        <v>7320696.5700000003</v>
      </c>
      <c r="N75">
        <v>7071528.2976000011</v>
      </c>
      <c r="O75">
        <v>7447503.2183999987</v>
      </c>
    </row>
    <row r="76" spans="1:15" x14ac:dyDescent="0.35">
      <c r="A76">
        <v>33</v>
      </c>
      <c r="B76">
        <v>1</v>
      </c>
      <c r="C76" t="s">
        <v>147</v>
      </c>
      <c r="D76">
        <v>2961218</v>
      </c>
      <c r="E76">
        <v>3494336.45</v>
      </c>
      <c r="F76">
        <v>2956047.84</v>
      </c>
      <c r="G76">
        <v>3451750.2</v>
      </c>
      <c r="H76">
        <v>3261862.74</v>
      </c>
      <c r="I76">
        <v>3653656.9080000008</v>
      </c>
      <c r="J76">
        <v>3165666</v>
      </c>
      <c r="K76">
        <v>3445815.6</v>
      </c>
      <c r="L76">
        <v>3174433</v>
      </c>
      <c r="M76">
        <v>3338556.22</v>
      </c>
      <c r="N76">
        <v>3292282.1724</v>
      </c>
      <c r="O76">
        <v>3139483.3235999998</v>
      </c>
    </row>
    <row r="77" spans="1:15" x14ac:dyDescent="0.35">
      <c r="A77">
        <v>34</v>
      </c>
      <c r="B77">
        <v>1</v>
      </c>
      <c r="C77" t="s">
        <v>147</v>
      </c>
      <c r="D77">
        <v>444015.46</v>
      </c>
      <c r="E77">
        <v>513251.76</v>
      </c>
      <c r="F77">
        <v>419905</v>
      </c>
      <c r="G77">
        <v>462492.48</v>
      </c>
      <c r="H77">
        <v>504819.21</v>
      </c>
      <c r="I77">
        <v>470769.87000000005</v>
      </c>
      <c r="J77">
        <v>454420.55</v>
      </c>
      <c r="K77">
        <v>379894.06</v>
      </c>
      <c r="L77">
        <v>502458</v>
      </c>
      <c r="M77">
        <v>505848.4</v>
      </c>
      <c r="N77">
        <v>480624.08159999998</v>
      </c>
      <c r="O77">
        <v>542333.16899999999</v>
      </c>
    </row>
    <row r="78" spans="1:15" x14ac:dyDescent="0.35">
      <c r="A78">
        <v>35</v>
      </c>
      <c r="B78">
        <v>1</v>
      </c>
      <c r="C78" t="s">
        <v>147</v>
      </c>
      <c r="D78">
        <v>22633.98</v>
      </c>
      <c r="E78">
        <v>34682.239999999998</v>
      </c>
      <c r="F78">
        <v>43959.700000000004</v>
      </c>
      <c r="G78">
        <v>40235.21</v>
      </c>
      <c r="H78">
        <v>34321.599999999999</v>
      </c>
      <c r="I78">
        <v>46497.034200000002</v>
      </c>
      <c r="J78">
        <v>39942.100000000006</v>
      </c>
      <c r="K78">
        <v>53312.480000000003</v>
      </c>
      <c r="L78">
        <v>37866.959999999999</v>
      </c>
      <c r="M78">
        <v>53435.76</v>
      </c>
      <c r="N78">
        <v>25466.727600000002</v>
      </c>
      <c r="O78">
        <v>26334.752399999998</v>
      </c>
    </row>
    <row r="79" spans="1:15" x14ac:dyDescent="0.35">
      <c r="A79">
        <v>36</v>
      </c>
      <c r="B79">
        <v>1</v>
      </c>
      <c r="C79" t="s">
        <v>147</v>
      </c>
      <c r="D79">
        <v>563187.17000000004</v>
      </c>
      <c r="E79">
        <v>568105.91999999993</v>
      </c>
      <c r="F79">
        <v>619990.20000000007</v>
      </c>
      <c r="G79">
        <v>650714.1</v>
      </c>
      <c r="H79">
        <v>664421.85000000009</v>
      </c>
      <c r="I79">
        <v>591661.71270000003</v>
      </c>
      <c r="J79">
        <v>570908</v>
      </c>
      <c r="K79">
        <v>535111.67999999993</v>
      </c>
      <c r="L79">
        <v>609062.1</v>
      </c>
      <c r="M79">
        <v>552798.51</v>
      </c>
      <c r="N79">
        <v>656515.32960000006</v>
      </c>
      <c r="O79">
        <v>656143.99739999999</v>
      </c>
    </row>
    <row r="80" spans="1:15" x14ac:dyDescent="0.35">
      <c r="A80">
        <v>37</v>
      </c>
      <c r="B80">
        <v>1</v>
      </c>
      <c r="C80" t="s">
        <v>147</v>
      </c>
      <c r="D80">
        <v>902166.37</v>
      </c>
      <c r="E80">
        <v>703410.34</v>
      </c>
      <c r="F80">
        <v>817653.69000000006</v>
      </c>
      <c r="G80">
        <v>888228.74</v>
      </c>
      <c r="H80">
        <v>634578</v>
      </c>
      <c r="I80">
        <v>657621.72000000009</v>
      </c>
      <c r="J80">
        <v>593534</v>
      </c>
      <c r="K80">
        <v>695734.20000000007</v>
      </c>
      <c r="L80">
        <v>928940.94</v>
      </c>
      <c r="M80">
        <v>783075.5</v>
      </c>
      <c r="N80">
        <v>796484.02379999997</v>
      </c>
      <c r="O80">
        <v>950686.24200000009</v>
      </c>
    </row>
    <row r="81" spans="1:15" x14ac:dyDescent="0.35">
      <c r="A81">
        <v>38</v>
      </c>
      <c r="B81">
        <v>1</v>
      </c>
      <c r="C81" t="s">
        <v>147</v>
      </c>
      <c r="D81">
        <v>8323148.6200000001</v>
      </c>
      <c r="E81">
        <v>8352790.2000000002</v>
      </c>
      <c r="F81">
        <v>9725245.9600000009</v>
      </c>
      <c r="G81">
        <v>7188609.8400000008</v>
      </c>
      <c r="H81">
        <v>8551860.120000001</v>
      </c>
      <c r="I81">
        <v>9104037.7380000018</v>
      </c>
      <c r="J81">
        <v>7560620.2199999997</v>
      </c>
      <c r="K81">
        <v>6676606.71</v>
      </c>
      <c r="L81">
        <v>9544653.6699999999</v>
      </c>
      <c r="M81">
        <v>7966988.7999999998</v>
      </c>
      <c r="N81">
        <v>8249339.5662000002</v>
      </c>
      <c r="O81">
        <v>9488389.4267999995</v>
      </c>
    </row>
    <row r="82" spans="1:15" x14ac:dyDescent="0.35">
      <c r="A82">
        <v>39</v>
      </c>
      <c r="B82">
        <v>1</v>
      </c>
      <c r="C82" t="s">
        <v>147</v>
      </c>
      <c r="D82">
        <v>2415027</v>
      </c>
      <c r="E82">
        <v>1473567.78</v>
      </c>
      <c r="F82">
        <v>2537530.67</v>
      </c>
      <c r="G82">
        <v>2025662.76</v>
      </c>
      <c r="H82">
        <v>2717763.36</v>
      </c>
      <c r="I82">
        <v>1687411.7769000002</v>
      </c>
      <c r="J82">
        <v>1579920.09</v>
      </c>
      <c r="K82">
        <v>2494772.8000000003</v>
      </c>
      <c r="L82">
        <v>1992163.14</v>
      </c>
      <c r="M82">
        <v>2579725.86</v>
      </c>
      <c r="N82">
        <v>2586493.9170000004</v>
      </c>
      <c r="O82">
        <v>2753130.78</v>
      </c>
    </row>
    <row r="83" spans="1:15" x14ac:dyDescent="0.35">
      <c r="A83">
        <v>40</v>
      </c>
      <c r="B83">
        <v>1</v>
      </c>
      <c r="C83" t="s">
        <v>147</v>
      </c>
      <c r="D83">
        <v>-151751.520000007</v>
      </c>
      <c r="E83">
        <v>-2606702.7799999975</v>
      </c>
      <c r="F83">
        <v>-3241854.3200000003</v>
      </c>
      <c r="G83">
        <v>2460949.8299999982</v>
      </c>
      <c r="H83">
        <v>-3226390.4599999972</v>
      </c>
      <c r="I83">
        <v>-1932899.5101000071</v>
      </c>
      <c r="J83">
        <v>1022063.2100000009</v>
      </c>
      <c r="K83">
        <v>965218.93999999762</v>
      </c>
      <c r="L83">
        <v>-1572016.5500000082</v>
      </c>
      <c r="M83">
        <v>-245654.46000000089</v>
      </c>
      <c r="N83">
        <v>-1072052.2626000047</v>
      </c>
      <c r="O83">
        <v>-2022523.4646000005</v>
      </c>
    </row>
    <row r="84" spans="1:15" x14ac:dyDescent="0.35">
      <c r="A84">
        <v>41</v>
      </c>
      <c r="B84">
        <v>1</v>
      </c>
      <c r="C84" t="s">
        <v>147</v>
      </c>
      <c r="D84">
        <v>14064523</v>
      </c>
      <c r="E84">
        <v>10815462</v>
      </c>
      <c r="F84">
        <v>10756251</v>
      </c>
      <c r="G84">
        <v>10736011</v>
      </c>
      <c r="H84">
        <v>13210925</v>
      </c>
      <c r="I84">
        <v>11013676</v>
      </c>
      <c r="J84">
        <v>13786200</v>
      </c>
      <c r="K84">
        <v>13016432</v>
      </c>
      <c r="L84">
        <v>14124558</v>
      </c>
      <c r="M84">
        <v>13497187</v>
      </c>
      <c r="N84">
        <v>11559541</v>
      </c>
      <c r="O84">
        <v>12482966</v>
      </c>
    </row>
    <row r="85" spans="1:15" x14ac:dyDescent="0.35">
      <c r="A85">
        <v>42</v>
      </c>
      <c r="B85">
        <v>1</v>
      </c>
      <c r="C85" t="s">
        <v>147</v>
      </c>
      <c r="D85">
        <v>3309002.72</v>
      </c>
      <c r="E85">
        <v>2950427.82</v>
      </c>
      <c r="F85">
        <v>3996719.52</v>
      </c>
      <c r="G85">
        <v>3270986.16</v>
      </c>
      <c r="H85">
        <v>3418983</v>
      </c>
      <c r="I85">
        <v>3162228.3</v>
      </c>
      <c r="J85">
        <v>2906099.3400000003</v>
      </c>
      <c r="K85">
        <v>3478766.4000000004</v>
      </c>
      <c r="L85">
        <v>3036825.56</v>
      </c>
      <c r="M85">
        <v>3354115.8000000003</v>
      </c>
      <c r="N85">
        <v>3253938.0999999996</v>
      </c>
      <c r="O85">
        <v>3084350.46</v>
      </c>
    </row>
    <row r="86" spans="1:15" x14ac:dyDescent="0.35">
      <c r="A86">
        <v>43</v>
      </c>
      <c r="B86">
        <v>1</v>
      </c>
      <c r="C86" t="s">
        <v>147</v>
      </c>
      <c r="D86">
        <v>1010688.9135200001</v>
      </c>
      <c r="E86">
        <v>1004999.6523600001</v>
      </c>
      <c r="F86">
        <v>959795.02079999982</v>
      </c>
      <c r="G86">
        <v>1060487.8020000001</v>
      </c>
      <c r="H86">
        <v>1119403.791</v>
      </c>
      <c r="I86">
        <v>1299484.3795999999</v>
      </c>
      <c r="J86">
        <v>1329275.6362599998</v>
      </c>
      <c r="K86">
        <v>1502774.2971999999</v>
      </c>
      <c r="L86">
        <v>1284368.5602000002</v>
      </c>
      <c r="M86">
        <v>1213669.3734000002</v>
      </c>
      <c r="N86">
        <v>1164632.227</v>
      </c>
      <c r="O86">
        <v>955760.16821999999</v>
      </c>
    </row>
    <row r="87" spans="1:15" x14ac:dyDescent="0.35">
      <c r="A87">
        <v>44</v>
      </c>
      <c r="B87">
        <v>1</v>
      </c>
      <c r="C87" t="s">
        <v>147</v>
      </c>
      <c r="D87">
        <v>-356898.36</v>
      </c>
      <c r="E87">
        <v>-346030.68</v>
      </c>
      <c r="F87">
        <v>-347382.56</v>
      </c>
      <c r="G87">
        <v>-262247.51</v>
      </c>
      <c r="H87">
        <v>-324247.37</v>
      </c>
      <c r="I87">
        <v>-295206</v>
      </c>
      <c r="J87">
        <v>-337956.84</v>
      </c>
      <c r="K87">
        <v>-349812.07</v>
      </c>
      <c r="L87">
        <v>-357446.52</v>
      </c>
      <c r="M87">
        <v>-389432.77</v>
      </c>
      <c r="N87">
        <v>-276150.71999999997</v>
      </c>
      <c r="O87">
        <v>-326759.22000000003</v>
      </c>
    </row>
    <row r="88" spans="1:15" x14ac:dyDescent="0.35">
      <c r="A88">
        <v>45</v>
      </c>
      <c r="B88">
        <v>1</v>
      </c>
      <c r="C88" t="s">
        <v>147</v>
      </c>
      <c r="D88">
        <v>-5707790.7800000003</v>
      </c>
      <c r="E88">
        <v>-5972900.04</v>
      </c>
      <c r="F88">
        <v>-6239606.5</v>
      </c>
      <c r="G88">
        <v>-6040519.6800000006</v>
      </c>
      <c r="H88">
        <v>-4929392.8999999994</v>
      </c>
      <c r="I88">
        <v>-4648365.8099999996</v>
      </c>
      <c r="J88">
        <v>-5053799.91</v>
      </c>
      <c r="K88">
        <v>-5738862.3600000003</v>
      </c>
      <c r="L88">
        <v>-4529789.32</v>
      </c>
      <c r="M88">
        <v>-5906758.0000000009</v>
      </c>
      <c r="N88">
        <v>-6092144.2400000002</v>
      </c>
      <c r="O88">
        <v>-4613789.76</v>
      </c>
    </row>
    <row r="89" spans="1:15" x14ac:dyDescent="0.35">
      <c r="A89">
        <v>46</v>
      </c>
      <c r="B89">
        <v>1</v>
      </c>
      <c r="C89" t="s">
        <v>147</v>
      </c>
      <c r="D89">
        <v>-9844622.5500000007</v>
      </c>
      <c r="E89">
        <v>-9086931.6999999993</v>
      </c>
      <c r="F89">
        <v>-9015500.3800000008</v>
      </c>
      <c r="G89">
        <v>-8700208.3200000003</v>
      </c>
      <c r="H89">
        <v>-8197593.1899999995</v>
      </c>
      <c r="I89">
        <v>-8232761.5099999998</v>
      </c>
      <c r="J89">
        <v>-8055613.4399999995</v>
      </c>
      <c r="K89">
        <v>-8505279.1799999997</v>
      </c>
      <c r="L89">
        <v>-9236803</v>
      </c>
      <c r="M89">
        <v>-8133274.7999999998</v>
      </c>
      <c r="N89">
        <v>-8818343.3300000001</v>
      </c>
      <c r="O89">
        <v>-9233652.75</v>
      </c>
    </row>
    <row r="90" spans="1:15" x14ac:dyDescent="0.35">
      <c r="A90">
        <v>47</v>
      </c>
      <c r="B90">
        <v>1</v>
      </c>
      <c r="C90" t="s">
        <v>147</v>
      </c>
      <c r="D90">
        <v>-149093.68799999999</v>
      </c>
      <c r="E90">
        <v>-102407.40000000001</v>
      </c>
      <c r="F90">
        <v>-108286.7</v>
      </c>
      <c r="G90">
        <v>-109426.56</v>
      </c>
      <c r="H90">
        <v>-123104.88</v>
      </c>
      <c r="I90">
        <v>-132223.75999999998</v>
      </c>
      <c r="J90">
        <v>-111706.28</v>
      </c>
      <c r="K90">
        <v>-124691.56512</v>
      </c>
      <c r="L90">
        <v>-135583.19999999998</v>
      </c>
      <c r="M90">
        <v>-119685.3</v>
      </c>
      <c r="N90">
        <v>-116265.72</v>
      </c>
      <c r="O90">
        <v>-93727.959999999992</v>
      </c>
    </row>
    <row r="91" spans="1:15" x14ac:dyDescent="0.35">
      <c r="A91">
        <v>48</v>
      </c>
      <c r="B91">
        <v>1</v>
      </c>
      <c r="C91" t="s">
        <v>147</v>
      </c>
      <c r="D91">
        <v>-746073.59999999998</v>
      </c>
      <c r="E91">
        <v>-834349.85</v>
      </c>
      <c r="F91">
        <v>-589320.86</v>
      </c>
      <c r="G91">
        <v>-692343.36</v>
      </c>
      <c r="H91">
        <v>-674846.75</v>
      </c>
      <c r="I91">
        <v>-860366.21000000008</v>
      </c>
      <c r="J91">
        <v>-745970.67</v>
      </c>
      <c r="K91">
        <v>-765991.07</v>
      </c>
      <c r="L91">
        <v>-645499.80000000005</v>
      </c>
      <c r="M91">
        <v>-801853.8</v>
      </c>
      <c r="N91">
        <v>-818223.76</v>
      </c>
      <c r="O91">
        <v>-857526.22000000009</v>
      </c>
    </row>
    <row r="92" spans="1:15" x14ac:dyDescent="0.35">
      <c r="A92">
        <v>49</v>
      </c>
      <c r="B92">
        <v>1</v>
      </c>
      <c r="C92" t="s">
        <v>147</v>
      </c>
      <c r="D92">
        <v>-464041.2</v>
      </c>
      <c r="E92">
        <v>-436240.02</v>
      </c>
      <c r="F92">
        <v>-632994.74</v>
      </c>
      <c r="G92">
        <v>-655576.02</v>
      </c>
      <c r="H92">
        <v>-552693.24</v>
      </c>
      <c r="I92">
        <v>-738944.79</v>
      </c>
      <c r="J92">
        <v>-199741.1</v>
      </c>
      <c r="K92">
        <v>-136316.38</v>
      </c>
      <c r="L92">
        <v>-496612.60000000003</v>
      </c>
      <c r="M92">
        <v>-655908.92000000004</v>
      </c>
      <c r="N92">
        <v>-306260.77999999997</v>
      </c>
      <c r="O92">
        <v>-129615.20000000001</v>
      </c>
    </row>
    <row r="93" spans="1:15" x14ac:dyDescent="0.35">
      <c r="A93">
        <v>50</v>
      </c>
      <c r="B93">
        <v>1</v>
      </c>
      <c r="C93" t="s">
        <v>147</v>
      </c>
      <c r="D93">
        <v>1515638.9981583087</v>
      </c>
      <c r="E93">
        <v>1575398.4786571218</v>
      </c>
      <c r="F93">
        <v>1606751.9973990235</v>
      </c>
      <c r="G93">
        <v>1656736.3021101889</v>
      </c>
      <c r="H93">
        <v>1654299.925195321</v>
      </c>
      <c r="I93">
        <v>1526918.8309552814</v>
      </c>
      <c r="J93">
        <v>1556512.7216995694</v>
      </c>
      <c r="K93">
        <v>1526452.5697617468</v>
      </c>
      <c r="L93">
        <v>1601278.6761226167</v>
      </c>
      <c r="M93">
        <v>1616330.6956781694</v>
      </c>
      <c r="N93">
        <v>1700792.2211125358</v>
      </c>
      <c r="O93">
        <v>1821194.83874575</v>
      </c>
    </row>
    <row r="94" spans="1:15" x14ac:dyDescent="0.35">
      <c r="A94">
        <v>51</v>
      </c>
      <c r="B94">
        <v>1</v>
      </c>
      <c r="C94" t="s">
        <v>147</v>
      </c>
      <c r="D94">
        <v>10478490.898853546</v>
      </c>
      <c r="E94">
        <v>9632315.7136012781</v>
      </c>
      <c r="F94">
        <v>10009664.164237205</v>
      </c>
      <c r="G94">
        <v>9815190.6890463103</v>
      </c>
      <c r="H94">
        <v>9039739.5865167398</v>
      </c>
      <c r="I94">
        <v>9912313.8884510957</v>
      </c>
      <c r="J94">
        <v>8793762.1959708333</v>
      </c>
      <c r="K94">
        <v>9884544.0117942877</v>
      </c>
      <c r="L94">
        <v>9221139.038695015</v>
      </c>
      <c r="M94">
        <v>9035775.3253661469</v>
      </c>
      <c r="N94">
        <v>9978476.8335383683</v>
      </c>
      <c r="O94">
        <v>8678780.2259699963</v>
      </c>
    </row>
    <row r="95" spans="1:15" x14ac:dyDescent="0.35">
      <c r="A95">
        <v>52</v>
      </c>
      <c r="B95">
        <v>1</v>
      </c>
      <c r="C95" t="s">
        <v>147</v>
      </c>
      <c r="D95">
        <v>3541391.8762463997</v>
      </c>
      <c r="E95">
        <v>3871502.9992800001</v>
      </c>
      <c r="F95">
        <v>3967030.8607415999</v>
      </c>
      <c r="G95">
        <v>4255123.0533119999</v>
      </c>
      <c r="H95">
        <v>3549460.0304592</v>
      </c>
      <c r="I95">
        <v>3946304.9873208003</v>
      </c>
      <c r="J95">
        <v>3727671.1846920005</v>
      </c>
      <c r="K95">
        <v>4586786.4182304014</v>
      </c>
      <c r="L95">
        <v>4548238.5703248</v>
      </c>
      <c r="M95">
        <v>4840892.5276800012</v>
      </c>
      <c r="N95">
        <v>4432419.8471999997</v>
      </c>
      <c r="O95">
        <v>4659924.5827200003</v>
      </c>
    </row>
    <row r="96" spans="1:15" x14ac:dyDescent="0.35">
      <c r="A96">
        <v>53</v>
      </c>
      <c r="B96">
        <v>1</v>
      </c>
      <c r="C96" t="s">
        <v>147</v>
      </c>
      <c r="D96">
        <v>2203668.3887399998</v>
      </c>
      <c r="E96">
        <v>2528564.1549</v>
      </c>
      <c r="F96">
        <v>2908945.2127999999</v>
      </c>
      <c r="G96">
        <v>2537139.6880199998</v>
      </c>
      <c r="H96">
        <v>2481301.2735000001</v>
      </c>
      <c r="I96">
        <v>2203668.3887399998</v>
      </c>
      <c r="J96">
        <v>2584597.4679</v>
      </c>
      <c r="K96">
        <v>2316100.4493900002</v>
      </c>
      <c r="L96">
        <v>2528564.1549</v>
      </c>
      <c r="M96">
        <v>2459131.5714000002</v>
      </c>
      <c r="N96">
        <v>2387896.1769599998</v>
      </c>
      <c r="O96">
        <v>2609690.6472000005</v>
      </c>
    </row>
    <row r="97" spans="1:15" x14ac:dyDescent="0.35">
      <c r="A97">
        <v>54</v>
      </c>
      <c r="B97">
        <v>1</v>
      </c>
      <c r="C97" t="s">
        <v>147</v>
      </c>
      <c r="D97">
        <v>234722.53999999998</v>
      </c>
      <c r="E97">
        <v>248597.71000000002</v>
      </c>
      <c r="F97">
        <v>189867.78</v>
      </c>
      <c r="G97">
        <v>225047.91</v>
      </c>
      <c r="H97">
        <v>234265.66999999998</v>
      </c>
      <c r="I97">
        <v>216226.74</v>
      </c>
      <c r="J97">
        <v>249246.61000000002</v>
      </c>
      <c r="K97">
        <v>265480.60000000003</v>
      </c>
      <c r="L97">
        <v>258416.77000000002</v>
      </c>
      <c r="M97">
        <v>222586.35</v>
      </c>
      <c r="N97">
        <v>271678.80490000005</v>
      </c>
      <c r="O97">
        <v>241987</v>
      </c>
    </row>
    <row r="98" spans="1:15" x14ac:dyDescent="0.35">
      <c r="A98">
        <v>55</v>
      </c>
      <c r="B98">
        <v>1</v>
      </c>
      <c r="C98" t="s">
        <v>147</v>
      </c>
      <c r="D98">
        <v>-226204.38</v>
      </c>
      <c r="E98">
        <v>-250302.24</v>
      </c>
      <c r="F98">
        <v>-235372.79999999999</v>
      </c>
      <c r="G98">
        <v>-325866.2</v>
      </c>
      <c r="H98">
        <v>-220243.53</v>
      </c>
      <c r="I98">
        <v>-211566.63</v>
      </c>
      <c r="J98">
        <v>-306050.52</v>
      </c>
      <c r="K98">
        <v>-230988.69999999998</v>
      </c>
      <c r="L98">
        <v>-287173.08</v>
      </c>
      <c r="M98">
        <v>-306433.02</v>
      </c>
      <c r="N98">
        <v>-342380.74000000005</v>
      </c>
      <c r="O98">
        <v>-264262.18</v>
      </c>
    </row>
    <row r="99" spans="1:15" x14ac:dyDescent="0.35">
      <c r="A99">
        <v>56</v>
      </c>
      <c r="B99">
        <v>1</v>
      </c>
      <c r="C99" t="s">
        <v>147</v>
      </c>
      <c r="D99">
        <v>358081.6</v>
      </c>
      <c r="E99">
        <v>369389.44</v>
      </c>
      <c r="F99">
        <v>388235.84</v>
      </c>
      <c r="G99">
        <v>414620.80000000005</v>
      </c>
      <c r="H99">
        <v>399543.68</v>
      </c>
      <c r="I99">
        <v>410851.52</v>
      </c>
      <c r="J99">
        <v>365620.16</v>
      </c>
      <c r="K99">
        <v>384466.56</v>
      </c>
      <c r="L99">
        <v>407082.24000000005</v>
      </c>
      <c r="M99">
        <v>365620.16</v>
      </c>
      <c r="N99">
        <v>358081.6</v>
      </c>
      <c r="O99">
        <v>369389.44</v>
      </c>
    </row>
    <row r="100" spans="1:15" x14ac:dyDescent="0.35">
      <c r="A100">
        <v>57</v>
      </c>
      <c r="B100">
        <v>1</v>
      </c>
      <c r="C100" t="s">
        <v>147</v>
      </c>
      <c r="D100">
        <v>-1196336.96</v>
      </c>
      <c r="E100">
        <v>-1127317.52</v>
      </c>
      <c r="F100">
        <v>-1196336.96</v>
      </c>
      <c r="G100">
        <v>-1115814.28</v>
      </c>
      <c r="H100">
        <v>-1207840.2</v>
      </c>
      <c r="I100">
        <v>-1150324</v>
      </c>
      <c r="J100">
        <v>-1173330.48</v>
      </c>
      <c r="K100">
        <v>-1184833.72</v>
      </c>
      <c r="L100">
        <v>-1207840.2</v>
      </c>
      <c r="M100">
        <v>-1115814.28</v>
      </c>
      <c r="N100">
        <v>-1173330.48</v>
      </c>
      <c r="O100">
        <v>-1138820.76</v>
      </c>
    </row>
    <row r="101" spans="1:15" x14ac:dyDescent="0.35">
      <c r="A101">
        <v>58</v>
      </c>
      <c r="B101">
        <v>1</v>
      </c>
      <c r="C101" t="s">
        <v>147</v>
      </c>
      <c r="D101">
        <v>320627.84000000003</v>
      </c>
      <c r="E101">
        <v>302130.08</v>
      </c>
      <c r="F101">
        <v>308296</v>
      </c>
      <c r="G101">
        <v>305213.03999999998</v>
      </c>
      <c r="H101">
        <v>295964.15999999997</v>
      </c>
      <c r="I101">
        <v>323710.8</v>
      </c>
      <c r="J101">
        <v>308296</v>
      </c>
      <c r="K101">
        <v>305213.03999999998</v>
      </c>
      <c r="L101">
        <v>299047.12</v>
      </c>
      <c r="M101">
        <v>305213.03999999998</v>
      </c>
      <c r="N101">
        <v>299047.12</v>
      </c>
      <c r="O101">
        <v>299047.12</v>
      </c>
    </row>
    <row r="102" spans="1:15" x14ac:dyDescent="0.35">
      <c r="A102">
        <v>59</v>
      </c>
      <c r="B102">
        <v>1</v>
      </c>
      <c r="C102" t="s">
        <v>147</v>
      </c>
      <c r="D102">
        <v>-4530377.8600000003</v>
      </c>
      <c r="E102">
        <v>-4191658.02</v>
      </c>
      <c r="F102">
        <v>-4757397.8</v>
      </c>
      <c r="G102">
        <v>-4403357.92</v>
      </c>
      <c r="H102">
        <v>-4191658.02</v>
      </c>
      <c r="I102">
        <v>-4403357.92</v>
      </c>
      <c r="J102">
        <v>-3937618.14</v>
      </c>
      <c r="K102">
        <v>-4276337.9800000004</v>
      </c>
      <c r="L102">
        <v>-4488037.88</v>
      </c>
      <c r="M102">
        <v>-4276337.9800000004</v>
      </c>
      <c r="N102">
        <v>-4064638.08</v>
      </c>
      <c r="O102">
        <v>-4276337.9800000004</v>
      </c>
    </row>
    <row r="103" spans="1:15" x14ac:dyDescent="0.35">
      <c r="A103">
        <v>60</v>
      </c>
      <c r="B103">
        <v>1</v>
      </c>
      <c r="C103" t="s">
        <v>147</v>
      </c>
      <c r="D103">
        <v>-4020275.6</v>
      </c>
      <c r="E103">
        <v>-4065528.1300000004</v>
      </c>
      <c r="F103">
        <v>-3905175.75</v>
      </c>
      <c r="G103">
        <v>-3807044.8000000003</v>
      </c>
      <c r="H103">
        <v>-3801411.47</v>
      </c>
      <c r="I103">
        <v>-3557502.58</v>
      </c>
      <c r="J103">
        <v>-3626593.3600000003</v>
      </c>
      <c r="K103">
        <v>-3368659.65</v>
      </c>
      <c r="L103">
        <v>-3809102.6300000004</v>
      </c>
      <c r="M103">
        <v>-3795105.6</v>
      </c>
      <c r="N103">
        <v>-3409829.3</v>
      </c>
      <c r="O103">
        <v>-3440243.7600000002</v>
      </c>
    </row>
    <row r="104" spans="1:15" x14ac:dyDescent="0.35">
      <c r="A104">
        <v>61</v>
      </c>
      <c r="B104">
        <v>1</v>
      </c>
      <c r="C104" t="s">
        <v>147</v>
      </c>
      <c r="D104">
        <v>208125.12000000002</v>
      </c>
      <c r="E104">
        <v>189367.28</v>
      </c>
      <c r="F104">
        <v>194710.23</v>
      </c>
      <c r="G104">
        <v>229435.19999999998</v>
      </c>
      <c r="H104">
        <v>188157.06</v>
      </c>
      <c r="I104">
        <v>217993.19999999998</v>
      </c>
      <c r="J104">
        <v>179599.64</v>
      </c>
      <c r="K104">
        <v>175580.16</v>
      </c>
      <c r="L104">
        <v>159935.16</v>
      </c>
      <c r="M104">
        <v>222931.5</v>
      </c>
      <c r="N104">
        <v>214913.76</v>
      </c>
      <c r="O104">
        <v>168521.99000000002</v>
      </c>
    </row>
    <row r="105" spans="1:15" x14ac:dyDescent="0.35">
      <c r="A105">
        <v>62</v>
      </c>
      <c r="B105">
        <v>1</v>
      </c>
      <c r="C105" t="s">
        <v>147</v>
      </c>
      <c r="D105">
        <v>-3178985.6162999999</v>
      </c>
      <c r="E105">
        <v>-3801573.2652000003</v>
      </c>
      <c r="F105">
        <v>-3812108.4287999999</v>
      </c>
      <c r="G105">
        <v>-3730663.5102000004</v>
      </c>
      <c r="H105">
        <v>-3931236.8171999999</v>
      </c>
      <c r="I105">
        <v>-3630984.6546</v>
      </c>
      <c r="J105">
        <v>-3365984.7702000001</v>
      </c>
      <c r="K105">
        <v>-3945418.7682000007</v>
      </c>
      <c r="L105">
        <v>-3489975.5418000002</v>
      </c>
      <c r="M105">
        <v>-3931236.8171999999</v>
      </c>
      <c r="N105">
        <v>-3964868.301</v>
      </c>
      <c r="O105">
        <v>-3702583.2472200003</v>
      </c>
    </row>
    <row r="106" spans="1:15" x14ac:dyDescent="0.35">
      <c r="A106">
        <v>63</v>
      </c>
      <c r="B106">
        <v>1</v>
      </c>
      <c r="C106" t="s">
        <v>147</v>
      </c>
      <c r="D106">
        <v>-254466.09734000001</v>
      </c>
      <c r="E106">
        <v>-277132.13031000004</v>
      </c>
      <c r="F106">
        <v>-278170.20480000001</v>
      </c>
      <c r="G106">
        <v>-286863.02369999996</v>
      </c>
      <c r="H106">
        <v>-292433.17949999997</v>
      </c>
      <c r="I106">
        <v>-269477.38589999999</v>
      </c>
      <c r="J106">
        <v>-272642.24715000001</v>
      </c>
      <c r="K106">
        <v>-307033.73940000002</v>
      </c>
      <c r="L106">
        <v>-267367.47839999996</v>
      </c>
      <c r="M106">
        <v>-292433.17949999997</v>
      </c>
      <c r="N106">
        <v>-301351.0552</v>
      </c>
      <c r="O106">
        <v>-280432.02564000007</v>
      </c>
    </row>
    <row r="107" spans="1:15" x14ac:dyDescent="0.35">
      <c r="A107">
        <v>64</v>
      </c>
      <c r="B107">
        <v>1</v>
      </c>
      <c r="C107" t="s">
        <v>147</v>
      </c>
      <c r="D107">
        <v>-15555906.815468173</v>
      </c>
      <c r="E107">
        <v>-13370857.7197123</v>
      </c>
      <c r="F107">
        <v>-14948429.343119601</v>
      </c>
      <c r="G107">
        <v>-13870662.006268337</v>
      </c>
      <c r="H107">
        <v>-14754547.808582671</v>
      </c>
      <c r="I107">
        <v>-15347651.413561342</v>
      </c>
      <c r="J107">
        <v>-14165882.254717119</v>
      </c>
      <c r="K107">
        <v>-13820068.070263732</v>
      </c>
      <c r="L107">
        <v>-16182853.901631404</v>
      </c>
      <c r="M107">
        <v>-14418922.82635358</v>
      </c>
      <c r="N107">
        <v>-14401445.34413982</v>
      </c>
      <c r="O107">
        <v>-14954100.809221188</v>
      </c>
    </row>
    <row r="108" spans="1:15" x14ac:dyDescent="0.35">
      <c r="A108">
        <v>65</v>
      </c>
      <c r="B108">
        <v>1</v>
      </c>
      <c r="C108" t="s">
        <v>147</v>
      </c>
      <c r="D108">
        <v>5889659.6000000006</v>
      </c>
      <c r="E108">
        <v>5836117.2400000002</v>
      </c>
      <c r="F108">
        <v>5621947.7999999998</v>
      </c>
      <c r="G108">
        <v>5247151.28</v>
      </c>
      <c r="H108">
        <v>5407778.3600000003</v>
      </c>
      <c r="I108">
        <v>5086524.2</v>
      </c>
      <c r="J108">
        <v>4979439.4800000004</v>
      </c>
      <c r="K108">
        <v>5889659.6000000006</v>
      </c>
      <c r="L108">
        <v>5943201.9600000009</v>
      </c>
      <c r="M108">
        <v>4497558.24</v>
      </c>
      <c r="N108">
        <v>5354236</v>
      </c>
      <c r="O108">
        <v>5354236</v>
      </c>
    </row>
    <row r="109" spans="1:15" x14ac:dyDescent="0.35">
      <c r="A109">
        <v>66</v>
      </c>
      <c r="B109">
        <v>1</v>
      </c>
      <c r="C109" t="s">
        <v>147</v>
      </c>
      <c r="D109">
        <v>7657650</v>
      </c>
      <c r="E109">
        <v>7957650</v>
      </c>
      <c r="F109">
        <v>7215862.5</v>
      </c>
      <c r="G109">
        <v>7289493.75</v>
      </c>
      <c r="H109">
        <v>7142231.25</v>
      </c>
      <c r="I109">
        <v>7142231.25</v>
      </c>
      <c r="J109">
        <v>7289493.75</v>
      </c>
      <c r="K109">
        <v>7289493.75</v>
      </c>
      <c r="L109">
        <v>7436756.25</v>
      </c>
      <c r="M109">
        <v>7068600</v>
      </c>
      <c r="N109">
        <v>7657650</v>
      </c>
      <c r="O109">
        <v>7731281.25</v>
      </c>
    </row>
    <row r="110" spans="1:15" x14ac:dyDescent="0.35">
      <c r="A110">
        <v>67</v>
      </c>
      <c r="B110">
        <v>1</v>
      </c>
      <c r="C110" t="s">
        <v>147</v>
      </c>
      <c r="D110">
        <v>-3800203.8712099995</v>
      </c>
      <c r="E110">
        <v>-4071044.2544999998</v>
      </c>
      <c r="F110">
        <v>-3435443.8522300003</v>
      </c>
      <c r="G110">
        <v>-4284521.4131000005</v>
      </c>
      <c r="H110">
        <v>-3409319.9942999999</v>
      </c>
      <c r="I110">
        <v>-3403754.3254999998</v>
      </c>
      <c r="J110">
        <v>-4017717.1650000005</v>
      </c>
      <c r="K110">
        <v>-3878992.8701600004</v>
      </c>
      <c r="L110">
        <v>-4029196.3569</v>
      </c>
      <c r="M110">
        <v>-3711605.3810000001</v>
      </c>
      <c r="N110">
        <v>-4087983.7335999999</v>
      </c>
      <c r="O110">
        <v>-4017717.1650000005</v>
      </c>
    </row>
    <row r="111" spans="1:15" x14ac:dyDescent="0.35">
      <c r="A111">
        <v>68</v>
      </c>
      <c r="B111">
        <v>1</v>
      </c>
      <c r="C111" t="s">
        <v>147</v>
      </c>
      <c r="D111">
        <v>760994.11720008124</v>
      </c>
      <c r="E111">
        <v>-652350.40092389844</v>
      </c>
      <c r="F111">
        <v>-1377448.9529717769</v>
      </c>
      <c r="G111">
        <v>-1242477.9287798414</v>
      </c>
      <c r="H111">
        <v>1531483.4370885924</v>
      </c>
      <c r="I111">
        <v>-420354.5044941646</v>
      </c>
      <c r="J111">
        <v>2685207.0094552846</v>
      </c>
      <c r="K111">
        <v>3988463.7332327077</v>
      </c>
      <c r="L111">
        <v>1686130.5515110316</v>
      </c>
      <c r="M111">
        <v>844808.90947074257</v>
      </c>
      <c r="N111">
        <v>460088.10677108914</v>
      </c>
      <c r="O111">
        <v>1127560.6857745596</v>
      </c>
    </row>
    <row r="112" spans="1:15" x14ac:dyDescent="0.35">
      <c r="A112">
        <v>69</v>
      </c>
      <c r="B112">
        <v>1</v>
      </c>
      <c r="C112" t="s">
        <v>147</v>
      </c>
      <c r="D112">
        <v>10312233</v>
      </c>
      <c r="E112">
        <v>11073227.11720008</v>
      </c>
      <c r="F112">
        <v>10420876.716276182</v>
      </c>
      <c r="G112">
        <v>9043427.7633044049</v>
      </c>
      <c r="H112">
        <v>7800949.8345245635</v>
      </c>
      <c r="I112">
        <v>9332433.2716131564</v>
      </c>
      <c r="J112">
        <v>8912078.7671189923</v>
      </c>
      <c r="K112">
        <v>11597285.776574276</v>
      </c>
      <c r="L112">
        <v>15585749.509806983</v>
      </c>
      <c r="M112">
        <v>17271880.061318014</v>
      </c>
      <c r="N112">
        <v>18116688.970788755</v>
      </c>
      <c r="O112">
        <v>18576777.077559844</v>
      </c>
    </row>
    <row r="113" spans="1:15" x14ac:dyDescent="0.35">
      <c r="A113">
        <v>70</v>
      </c>
      <c r="B113">
        <v>1</v>
      </c>
      <c r="C113" t="s">
        <v>147</v>
      </c>
      <c r="D113">
        <v>11073227.11720008</v>
      </c>
      <c r="E113">
        <v>10420876.716276182</v>
      </c>
      <c r="F113">
        <v>9043427.7633044049</v>
      </c>
      <c r="G113">
        <v>7800949.8345245635</v>
      </c>
      <c r="H113">
        <v>9332433.2716131564</v>
      </c>
      <c r="I113">
        <v>8912078.7671189923</v>
      </c>
      <c r="J113">
        <v>11597285.776574276</v>
      </c>
      <c r="K113">
        <v>15585749.509806983</v>
      </c>
      <c r="L113">
        <v>17271880.061318014</v>
      </c>
      <c r="M113">
        <v>18116688.970788755</v>
      </c>
      <c r="N113">
        <v>18576777.077559844</v>
      </c>
      <c r="O113">
        <v>19704337.763334405</v>
      </c>
    </row>
    <row r="116" spans="1:15" x14ac:dyDescent="0.35">
      <c r="D116" s="46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8F00-86FB-4091-9C93-6D9135AB232D}">
  <sheetPr>
    <tabColor theme="3" tint="0.59999389629810485"/>
  </sheetPr>
  <dimension ref="A1:P116"/>
  <sheetViews>
    <sheetView showGridLines="0" zoomScale="70" zoomScaleNormal="70" workbookViewId="0"/>
  </sheetViews>
  <sheetFormatPr defaultColWidth="9.109375" defaultRowHeight="15" x14ac:dyDescent="0.35"/>
  <cols>
    <col min="1" max="1" width="33.44140625" style="72" customWidth="1"/>
    <col min="2" max="2" width="16.5546875" style="3" customWidth="1"/>
    <col min="3" max="3" width="16.44140625" style="3" customWidth="1"/>
    <col min="4" max="13" width="12.109375" style="3" customWidth="1"/>
    <col min="14" max="14" width="10.6640625" style="3" customWidth="1"/>
    <col min="15" max="15" width="12.109375" style="3" customWidth="1"/>
    <col min="16" max="16" width="10.6640625" style="3" customWidth="1"/>
    <col min="17" max="18" width="10.6640625" customWidth="1"/>
    <col min="19" max="19" width="4.88671875" customWidth="1"/>
    <col min="20" max="50" width="10" customWidth="1"/>
  </cols>
  <sheetData>
    <row r="1" spans="1:16" x14ac:dyDescent="0.35">
      <c r="A1" s="69" t="s">
        <v>13</v>
      </c>
      <c r="B1" s="70" t="s">
        <v>57</v>
      </c>
      <c r="C1" s="70" t="s">
        <v>145</v>
      </c>
      <c r="D1" s="70" t="s">
        <v>191</v>
      </c>
      <c r="E1" s="70" t="s">
        <v>192</v>
      </c>
      <c r="F1" s="70" t="s">
        <v>193</v>
      </c>
      <c r="G1" s="70" t="s">
        <v>194</v>
      </c>
      <c r="H1" s="70" t="s">
        <v>195</v>
      </c>
      <c r="I1" s="70" t="s">
        <v>196</v>
      </c>
      <c r="J1" s="70" t="s">
        <v>197</v>
      </c>
      <c r="K1" s="70" t="s">
        <v>198</v>
      </c>
      <c r="L1" s="70" t="s">
        <v>199</v>
      </c>
      <c r="M1" s="70" t="s">
        <v>200</v>
      </c>
      <c r="N1" s="70" t="s">
        <v>201</v>
      </c>
      <c r="O1" s="70" t="s">
        <v>202</v>
      </c>
      <c r="P1" s="70"/>
    </row>
    <row r="2" spans="1:16" x14ac:dyDescent="0.35">
      <c r="A2">
        <v>1</v>
      </c>
      <c r="B2">
        <v>1</v>
      </c>
      <c r="C2" t="s">
        <v>148</v>
      </c>
      <c r="D2">
        <v>4518340</v>
      </c>
      <c r="E2">
        <v>4818340</v>
      </c>
      <c r="F2">
        <v>4718340</v>
      </c>
      <c r="G2">
        <v>4861320</v>
      </c>
      <c r="H2">
        <v>4418340</v>
      </c>
      <c r="I2">
        <v>4518340</v>
      </c>
      <c r="J2">
        <v>5915580</v>
      </c>
      <c r="K2">
        <v>5451599.9999999991</v>
      </c>
      <c r="L2">
        <v>5138760</v>
      </c>
      <c r="M2">
        <v>4987620</v>
      </c>
      <c r="N2">
        <v>5217468.333333334</v>
      </c>
      <c r="O2">
        <v>5319290.0000000009</v>
      </c>
      <c r="P2" s="68"/>
    </row>
    <row r="3" spans="1:16" x14ac:dyDescent="0.35">
      <c r="A3">
        <v>2</v>
      </c>
      <c r="B3">
        <v>1</v>
      </c>
      <c r="C3" t="s">
        <v>148</v>
      </c>
      <c r="D3">
        <v>3150840</v>
      </c>
      <c r="E3">
        <v>3396940</v>
      </c>
      <c r="F3">
        <v>3310933.3333333335</v>
      </c>
      <c r="G3">
        <v>3310933.3333333335</v>
      </c>
      <c r="H3">
        <v>3715600.0000000005</v>
      </c>
      <c r="I3">
        <v>3773920</v>
      </c>
      <c r="J3">
        <v>3810560</v>
      </c>
      <c r="K3">
        <v>3971975</v>
      </c>
      <c r="L3">
        <v>3862650</v>
      </c>
      <c r="M3">
        <v>3862650</v>
      </c>
      <c r="N3">
        <v>3982011.666666667</v>
      </c>
      <c r="O3">
        <v>4007060.0000000005</v>
      </c>
      <c r="P3" s="68"/>
    </row>
    <row r="4" spans="1:16" x14ac:dyDescent="0.35">
      <c r="A4">
        <v>3</v>
      </c>
      <c r="B4">
        <v>1</v>
      </c>
      <c r="C4" t="s">
        <v>148</v>
      </c>
      <c r="D4">
        <v>1121546.4000000001</v>
      </c>
      <c r="E4">
        <v>1040263.9500000001</v>
      </c>
      <c r="F4">
        <v>953898</v>
      </c>
      <c r="G4">
        <v>982208</v>
      </c>
      <c r="H4">
        <v>1342915.2</v>
      </c>
      <c r="I4">
        <v>1760093.0666666669</v>
      </c>
      <c r="J4">
        <v>1944092.8000000003</v>
      </c>
      <c r="K4">
        <v>1501146.0333333334</v>
      </c>
      <c r="L4">
        <v>1198750.0000000002</v>
      </c>
      <c r="M4">
        <v>1176145.0000000002</v>
      </c>
      <c r="N4">
        <v>1155148.8</v>
      </c>
      <c r="O4">
        <v>1230246.6000000001</v>
      </c>
      <c r="P4" s="68"/>
    </row>
    <row r="5" spans="1:16" x14ac:dyDescent="0.35">
      <c r="A5">
        <v>4</v>
      </c>
      <c r="B5">
        <v>1</v>
      </c>
      <c r="C5" t="s">
        <v>148</v>
      </c>
      <c r="D5">
        <v>1664877.5</v>
      </c>
      <c r="E5">
        <v>1312462.6000000001</v>
      </c>
      <c r="F5">
        <v>1570723.8</v>
      </c>
      <c r="G5">
        <v>1305294</v>
      </c>
      <c r="H5">
        <v>1607434.9333333301</v>
      </c>
      <c r="I5">
        <v>1608574</v>
      </c>
      <c r="J5">
        <v>1678705.6</v>
      </c>
      <c r="K5">
        <v>1439292</v>
      </c>
      <c r="L5">
        <v>1567090.4</v>
      </c>
      <c r="M5">
        <v>1706177.6</v>
      </c>
      <c r="N5">
        <v>2031212.7</v>
      </c>
      <c r="O5">
        <v>2147240</v>
      </c>
      <c r="P5" s="68"/>
    </row>
    <row r="6" spans="1:16" x14ac:dyDescent="0.35">
      <c r="A6">
        <v>5</v>
      </c>
      <c r="B6">
        <v>1</v>
      </c>
      <c r="C6" t="s">
        <v>148</v>
      </c>
      <c r="D6">
        <v>4882756.0999999996</v>
      </c>
      <c r="E6">
        <v>5862553.4499999993</v>
      </c>
      <c r="F6">
        <v>5504651.5333333341</v>
      </c>
      <c r="G6">
        <v>5884751.333333334</v>
      </c>
      <c r="H6">
        <v>5183589.86666667</v>
      </c>
      <c r="I6">
        <v>4923592.9333333336</v>
      </c>
      <c r="J6">
        <v>6103341.5999999996</v>
      </c>
      <c r="K6">
        <v>6483136.9666666668</v>
      </c>
      <c r="L6">
        <v>6235569.5999999996</v>
      </c>
      <c r="M6">
        <v>5967947.4000000004</v>
      </c>
      <c r="N6">
        <v>6013118.5</v>
      </c>
      <c r="O6">
        <v>5948863.4000000022</v>
      </c>
      <c r="P6" s="71"/>
    </row>
    <row r="7" spans="1:16" x14ac:dyDescent="0.35">
      <c r="A7">
        <v>6</v>
      </c>
      <c r="B7">
        <v>1</v>
      </c>
      <c r="C7" t="s">
        <v>148</v>
      </c>
      <c r="D7">
        <v>1039385.73333333</v>
      </c>
      <c r="E7">
        <v>980270.13333333004</v>
      </c>
      <c r="F7">
        <v>1225954</v>
      </c>
      <c r="G7">
        <v>1130957.6000000001</v>
      </c>
      <c r="H7">
        <v>1444948.7333333299</v>
      </c>
      <c r="I7">
        <v>1373568.0000000002</v>
      </c>
      <c r="J7">
        <v>1275456</v>
      </c>
      <c r="K7">
        <v>1092234.7</v>
      </c>
      <c r="L7">
        <v>1138152.1666666665</v>
      </c>
      <c r="M7">
        <v>1313747.8333333333</v>
      </c>
      <c r="N7">
        <v>1206080</v>
      </c>
      <c r="O7">
        <v>1181997.6000000001</v>
      </c>
      <c r="P7" s="68"/>
    </row>
    <row r="8" spans="1:16" x14ac:dyDescent="0.35">
      <c r="A8">
        <v>7</v>
      </c>
      <c r="B8">
        <v>1</v>
      </c>
      <c r="C8" t="s">
        <v>148</v>
      </c>
      <c r="D8">
        <v>1458850.8</v>
      </c>
      <c r="E8">
        <v>1350126.4000000001</v>
      </c>
      <c r="F8">
        <v>1374353.0666666669</v>
      </c>
      <c r="G8">
        <v>1257197.5999999999</v>
      </c>
      <c r="H8">
        <v>1394410.5666666667</v>
      </c>
      <c r="I8">
        <v>1520058.4000000001</v>
      </c>
      <c r="J8">
        <v>1581949.5333333334</v>
      </c>
      <c r="K8">
        <v>1467708.4333333333</v>
      </c>
      <c r="L8">
        <v>1444855.5</v>
      </c>
      <c r="M8">
        <v>1459161</v>
      </c>
      <c r="N8">
        <v>1558579.8333333335</v>
      </c>
      <c r="O8">
        <v>1519868.0000000002</v>
      </c>
      <c r="P8" s="68"/>
    </row>
    <row r="9" spans="1:16" x14ac:dyDescent="0.35">
      <c r="A9">
        <v>8</v>
      </c>
      <c r="B9">
        <v>1</v>
      </c>
      <c r="C9" t="s">
        <v>148</v>
      </c>
      <c r="D9">
        <v>397466.66666666669</v>
      </c>
      <c r="E9">
        <v>500754.63333333336</v>
      </c>
      <c r="F9">
        <v>472385.46666666667</v>
      </c>
      <c r="G9">
        <v>363209.00000000006</v>
      </c>
      <c r="H9">
        <v>442184.16666666663</v>
      </c>
      <c r="I9">
        <v>322423.26666666672</v>
      </c>
      <c r="J9">
        <v>422639.90000000008</v>
      </c>
      <c r="K9">
        <v>425710.13333333336</v>
      </c>
      <c r="L9">
        <v>468220.8</v>
      </c>
      <c r="M9">
        <v>488756.8</v>
      </c>
      <c r="N9">
        <v>515632</v>
      </c>
      <c r="O9">
        <v>381723.66666666669</v>
      </c>
      <c r="P9" s="68"/>
    </row>
    <row r="10" spans="1:16" x14ac:dyDescent="0.35">
      <c r="A10">
        <v>9</v>
      </c>
      <c r="B10">
        <v>1</v>
      </c>
      <c r="C10" t="s">
        <v>148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44325</v>
      </c>
      <c r="N10">
        <v>0</v>
      </c>
      <c r="O10">
        <v>0</v>
      </c>
      <c r="P10" s="68"/>
    </row>
    <row r="11" spans="1:16" x14ac:dyDescent="0.35">
      <c r="A11">
        <v>10</v>
      </c>
      <c r="B11">
        <v>1</v>
      </c>
      <c r="C11" t="s">
        <v>148</v>
      </c>
      <c r="D11">
        <v>1893212.9000000032</v>
      </c>
      <c r="E11">
        <v>2980912.2833333355</v>
      </c>
      <c r="F11">
        <v>2431959.0000000005</v>
      </c>
      <c r="G11">
        <v>3133387.1333333338</v>
      </c>
      <c r="H11">
        <v>1902046.4000000069</v>
      </c>
      <c r="I11">
        <v>1707543.2666666666</v>
      </c>
      <c r="J11">
        <v>2823296.1666666665</v>
      </c>
      <c r="K11">
        <v>3497483.7</v>
      </c>
      <c r="L11">
        <v>3184341.1333333333</v>
      </c>
      <c r="M11">
        <v>2661956.7666666675</v>
      </c>
      <c r="N11">
        <v>2732826.6666666665</v>
      </c>
      <c r="O11">
        <v>2865274.1333333352</v>
      </c>
      <c r="P11" s="71"/>
    </row>
    <row r="12" spans="1:16" x14ac:dyDescent="0.35">
      <c r="A12">
        <v>11</v>
      </c>
      <c r="B12">
        <v>1</v>
      </c>
      <c r="C12" t="s">
        <v>148</v>
      </c>
      <c r="D12">
        <v>93702</v>
      </c>
      <c r="E12">
        <v>95680</v>
      </c>
      <c r="F12">
        <v>89240</v>
      </c>
      <c r="G12">
        <v>96600</v>
      </c>
      <c r="H12">
        <v>128943.33333333334</v>
      </c>
      <c r="I12">
        <v>156849</v>
      </c>
      <c r="J12">
        <v>163186.33333333334</v>
      </c>
      <c r="K12">
        <v>142630</v>
      </c>
      <c r="L12">
        <v>110586.46666666666</v>
      </c>
      <c r="M12">
        <v>122196.53333333333</v>
      </c>
      <c r="N12">
        <v>109286.66666666667</v>
      </c>
      <c r="O12">
        <v>109564.00000000001</v>
      </c>
      <c r="P12" s="68"/>
    </row>
    <row r="13" spans="1:16" x14ac:dyDescent="0.35">
      <c r="A13">
        <v>12</v>
      </c>
      <c r="B13">
        <v>1</v>
      </c>
      <c r="C13" t="s">
        <v>148</v>
      </c>
      <c r="D13">
        <v>1986914.9000000032</v>
      </c>
      <c r="E13">
        <v>3076592.2833333355</v>
      </c>
      <c r="F13">
        <v>2521199.0000000005</v>
      </c>
      <c r="G13">
        <v>3229987.1333333338</v>
      </c>
      <c r="H13">
        <v>2030989.7333333401</v>
      </c>
      <c r="I13">
        <v>1864392.2666666666</v>
      </c>
      <c r="J13">
        <v>2986482.5</v>
      </c>
      <c r="K13">
        <v>3640113.7</v>
      </c>
      <c r="L13">
        <v>3294927.6</v>
      </c>
      <c r="M13">
        <v>2784153.3000000007</v>
      </c>
      <c r="N13">
        <v>2842113.333333333</v>
      </c>
      <c r="O13">
        <v>2974838.1333333352</v>
      </c>
      <c r="P13" s="68"/>
    </row>
    <row r="14" spans="1:16" x14ac:dyDescent="0.35">
      <c r="A14">
        <v>13</v>
      </c>
      <c r="B14">
        <v>1</v>
      </c>
      <c r="C14" t="s">
        <v>148</v>
      </c>
      <c r="D14">
        <v>-43223.4</v>
      </c>
      <c r="E14">
        <v>237783.33333333334</v>
      </c>
      <c r="F14">
        <v>566860.79999999993</v>
      </c>
      <c r="G14">
        <v>547336.53333333333</v>
      </c>
      <c r="H14">
        <v>289812</v>
      </c>
      <c r="I14">
        <v>465677</v>
      </c>
      <c r="J14">
        <v>464594</v>
      </c>
      <c r="K14">
        <v>334288</v>
      </c>
      <c r="L14">
        <v>365951.9</v>
      </c>
      <c r="M14">
        <v>356986.66666666669</v>
      </c>
      <c r="N14">
        <v>469022.4</v>
      </c>
      <c r="O14">
        <v>513549.4</v>
      </c>
      <c r="P14" s="68"/>
    </row>
    <row r="15" spans="1:16" x14ac:dyDescent="0.35">
      <c r="A15">
        <v>14</v>
      </c>
      <c r="B15">
        <v>1</v>
      </c>
      <c r="C15" t="s">
        <v>148</v>
      </c>
      <c r="D15">
        <v>2030138.3000000031</v>
      </c>
      <c r="E15">
        <v>2838808.950000002</v>
      </c>
      <c r="F15">
        <v>1954338.2000000007</v>
      </c>
      <c r="G15">
        <v>2682650.6000000006</v>
      </c>
      <c r="H15">
        <v>1741177.7333333401</v>
      </c>
      <c r="I15">
        <v>1398715.2666666666</v>
      </c>
      <c r="J15">
        <v>2521888.5</v>
      </c>
      <c r="K15">
        <v>3305825.7</v>
      </c>
      <c r="L15">
        <v>2928975.7</v>
      </c>
      <c r="M15">
        <v>2427166.6333333342</v>
      </c>
      <c r="N15">
        <v>2373090.9333333331</v>
      </c>
      <c r="O15">
        <v>2461288.7333333353</v>
      </c>
      <c r="P15" s="68"/>
    </row>
    <row r="16" spans="1:16" x14ac:dyDescent="0.35">
      <c r="A16">
        <v>1</v>
      </c>
      <c r="B16">
        <v>2</v>
      </c>
      <c r="C16" t="s">
        <v>148</v>
      </c>
      <c r="D16">
        <v>2289613.0352172637</v>
      </c>
      <c r="E16">
        <v>2143253.7438895106</v>
      </c>
      <c r="F16">
        <v>2383474.2777085169</v>
      </c>
      <c r="G16">
        <v>2606067.1295250258</v>
      </c>
      <c r="H16">
        <v>2842983.2708692867</v>
      </c>
      <c r="I16">
        <v>2930763.1114192619</v>
      </c>
      <c r="J16">
        <v>2977776.5029894081</v>
      </c>
      <c r="K16">
        <v>2645848.5287539167</v>
      </c>
      <c r="L16">
        <v>3091778.9833906018</v>
      </c>
      <c r="M16">
        <v>2496549.5242674812</v>
      </c>
      <c r="N16">
        <v>2415740.4716008171</v>
      </c>
      <c r="O16">
        <v>2993515.4089045739</v>
      </c>
      <c r="P16" s="68"/>
    </row>
    <row r="17" spans="1:16" x14ac:dyDescent="0.35">
      <c r="A17">
        <v>2</v>
      </c>
      <c r="B17">
        <v>2</v>
      </c>
      <c r="C17" t="s">
        <v>148</v>
      </c>
      <c r="D17">
        <v>1641224.7005550023</v>
      </c>
      <c r="E17">
        <v>1573861.218457476</v>
      </c>
      <c r="F17">
        <v>1557863.9362858022</v>
      </c>
      <c r="G17">
        <v>2138725.2461919826</v>
      </c>
      <c r="H17">
        <v>1580232.0913224458</v>
      </c>
      <c r="I17">
        <v>2532846.6009520795</v>
      </c>
      <c r="J17">
        <v>2051394.5255911537</v>
      </c>
      <c r="K17">
        <v>2465749.9419997404</v>
      </c>
      <c r="L17">
        <v>1947842.4983517062</v>
      </c>
      <c r="M17">
        <v>2645679.0415512971</v>
      </c>
      <c r="N17">
        <v>1822591.5095195214</v>
      </c>
      <c r="O17">
        <v>2267289.4834246687</v>
      </c>
      <c r="P17" s="68"/>
    </row>
    <row r="18" spans="1:16" x14ac:dyDescent="0.35">
      <c r="A18">
        <v>3</v>
      </c>
      <c r="B18">
        <v>2</v>
      </c>
      <c r="C18" t="s">
        <v>148</v>
      </c>
      <c r="D18">
        <v>538011.13832921593</v>
      </c>
      <c r="E18">
        <v>574165.92129796173</v>
      </c>
      <c r="F18">
        <v>500634.64849670796</v>
      </c>
      <c r="G18">
        <v>645179.07051610562</v>
      </c>
      <c r="H18">
        <v>822937.42335582688</v>
      </c>
      <c r="I18">
        <v>923739.12211281795</v>
      </c>
      <c r="J18">
        <v>1135959.5886296954</v>
      </c>
      <c r="K18">
        <v>728500.72472510347</v>
      </c>
      <c r="L18">
        <v>504182.55044012854</v>
      </c>
      <c r="M18">
        <v>620714.10403218167</v>
      </c>
      <c r="N18">
        <v>686456.23078481061</v>
      </c>
      <c r="O18">
        <v>674678.10079478775</v>
      </c>
      <c r="P18" s="68"/>
    </row>
    <row r="19" spans="1:16" x14ac:dyDescent="0.35">
      <c r="A19">
        <v>4</v>
      </c>
      <c r="B19">
        <v>2</v>
      </c>
      <c r="C19" t="s">
        <v>148</v>
      </c>
      <c r="D19">
        <v>967626.50608780514</v>
      </c>
      <c r="E19">
        <v>915135.02968185954</v>
      </c>
      <c r="F19">
        <v>1004932.8056109133</v>
      </c>
      <c r="G19">
        <v>1153921.8327755742</v>
      </c>
      <c r="H19">
        <v>863141.45031620923</v>
      </c>
      <c r="I19">
        <v>983721.45985681412</v>
      </c>
      <c r="J19">
        <v>1412264.9320796889</v>
      </c>
      <c r="K19">
        <v>1649156.3391314442</v>
      </c>
      <c r="L19">
        <v>1046665.3882916812</v>
      </c>
      <c r="M19">
        <v>1166572.7209873125</v>
      </c>
      <c r="N19">
        <v>877116.59556569636</v>
      </c>
      <c r="O19">
        <v>948406.38314199273</v>
      </c>
      <c r="P19" s="68"/>
    </row>
    <row r="20" spans="1:16" x14ac:dyDescent="0.35">
      <c r="A20">
        <v>5</v>
      </c>
      <c r="B20">
        <v>2</v>
      </c>
      <c r="C20" t="s">
        <v>148</v>
      </c>
      <c r="D20">
        <v>2425200.0913552451</v>
      </c>
      <c r="E20">
        <v>2227814.0113671655</v>
      </c>
      <c r="F20">
        <v>2435770.7598866979</v>
      </c>
      <c r="G20">
        <v>2945691.4724253286</v>
      </c>
      <c r="H20">
        <v>2737136.4885196965</v>
      </c>
      <c r="I20">
        <v>3556149.1304017096</v>
      </c>
      <c r="J20">
        <v>2480946.507871177</v>
      </c>
      <c r="K20">
        <v>2733941.4068971095</v>
      </c>
      <c r="L20">
        <v>3488773.5430104975</v>
      </c>
      <c r="M20">
        <v>3354941.7407992836</v>
      </c>
      <c r="N20">
        <v>2674759.1547698318</v>
      </c>
      <c r="O20">
        <v>3637720.4083924619</v>
      </c>
      <c r="P20" s="71"/>
    </row>
    <row r="21" spans="1:16" x14ac:dyDescent="0.35">
      <c r="A21">
        <v>6</v>
      </c>
      <c r="B21">
        <v>2</v>
      </c>
      <c r="C21" t="s">
        <v>148</v>
      </c>
      <c r="D21">
        <v>606297.36432601302</v>
      </c>
      <c r="E21">
        <v>827614.96544495935</v>
      </c>
      <c r="F21">
        <v>743123.20813419321</v>
      </c>
      <c r="G21">
        <v>505049.68696816399</v>
      </c>
      <c r="H21">
        <v>521311.89133710723</v>
      </c>
      <c r="I21">
        <v>802032.29674735339</v>
      </c>
      <c r="J21">
        <v>773841.44260774949</v>
      </c>
      <c r="K21">
        <v>743150.27402852022</v>
      </c>
      <c r="L21">
        <v>641520.18182560639</v>
      </c>
      <c r="M21">
        <v>618834.3674881116</v>
      </c>
      <c r="N21">
        <v>518159.08973946876</v>
      </c>
      <c r="O21">
        <v>573061.26658860047</v>
      </c>
      <c r="P21" s="68"/>
    </row>
    <row r="22" spans="1:16" x14ac:dyDescent="0.35">
      <c r="A22">
        <v>7</v>
      </c>
      <c r="B22">
        <v>2</v>
      </c>
      <c r="C22" t="s">
        <v>148</v>
      </c>
      <c r="D22">
        <v>527530.15987897175</v>
      </c>
      <c r="E22">
        <v>601728.9394576631</v>
      </c>
      <c r="F22">
        <v>960407.22050084407</v>
      </c>
      <c r="G22">
        <v>684331.98958376085</v>
      </c>
      <c r="H22">
        <v>744508.57705953962</v>
      </c>
      <c r="I22">
        <v>1001111.8802161401</v>
      </c>
      <c r="J22">
        <v>699967.15762127726</v>
      </c>
      <c r="K22">
        <v>993037.08591698669</v>
      </c>
      <c r="L22">
        <v>872694.58555512573</v>
      </c>
      <c r="M22">
        <v>984245.85512350441</v>
      </c>
      <c r="N22">
        <v>1070766.4816812328</v>
      </c>
      <c r="O22">
        <v>885827.89903256495</v>
      </c>
      <c r="P22" s="68"/>
    </row>
    <row r="23" spans="1:16" x14ac:dyDescent="0.35">
      <c r="A23">
        <v>8</v>
      </c>
      <c r="B23">
        <v>2</v>
      </c>
      <c r="C23" t="s">
        <v>148</v>
      </c>
      <c r="D23">
        <v>226967.68097399772</v>
      </c>
      <c r="E23">
        <v>291184.92696454551</v>
      </c>
      <c r="F23">
        <v>176728.84949931965</v>
      </c>
      <c r="G23">
        <v>207464.02521253211</v>
      </c>
      <c r="H23">
        <v>179224.62183164025</v>
      </c>
      <c r="I23">
        <v>180285.09098525546</v>
      </c>
      <c r="J23">
        <v>262431.87323955219</v>
      </c>
      <c r="K23">
        <v>192645.66065002169</v>
      </c>
      <c r="L23">
        <v>189781.86558728511</v>
      </c>
      <c r="M23">
        <v>197232.36883203752</v>
      </c>
      <c r="N23">
        <v>207054.86300720306</v>
      </c>
      <c r="O23">
        <v>214625.02687945936</v>
      </c>
      <c r="P23" s="68"/>
    </row>
    <row r="24" spans="1:16" x14ac:dyDescent="0.35">
      <c r="A24">
        <v>9</v>
      </c>
      <c r="B24">
        <v>2</v>
      </c>
      <c r="C24" t="s">
        <v>148</v>
      </c>
      <c r="D24">
        <v>42439.667041213419</v>
      </c>
      <c r="E24">
        <v>25106.279619936799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43503.56322353804</v>
      </c>
      <c r="M24">
        <v>40841.514000000003</v>
      </c>
      <c r="N24">
        <v>22774.169600000001</v>
      </c>
      <c r="O24">
        <v>0</v>
      </c>
      <c r="P24" s="68"/>
    </row>
    <row r="25" spans="1:16" x14ac:dyDescent="0.35">
      <c r="A25">
        <v>10</v>
      </c>
      <c r="B25">
        <v>2</v>
      </c>
      <c r="C25" t="s">
        <v>148</v>
      </c>
      <c r="D25">
        <v>1021965.219135049</v>
      </c>
      <c r="E25">
        <v>482178.89988006046</v>
      </c>
      <c r="F25">
        <v>555511.48175234091</v>
      </c>
      <c r="G25">
        <v>1548845.7706608716</v>
      </c>
      <c r="H25">
        <v>1292091.3982914095</v>
      </c>
      <c r="I25">
        <v>1572719.8624529606</v>
      </c>
      <c r="J25">
        <v>744706.03440259816</v>
      </c>
      <c r="K25">
        <v>805108.38630158105</v>
      </c>
      <c r="L25">
        <v>1741273.3468189423</v>
      </c>
      <c r="M25">
        <v>1513787.6353556302</v>
      </c>
      <c r="N25">
        <v>856004.55074192723</v>
      </c>
      <c r="O25">
        <v>1964206.2158918371</v>
      </c>
      <c r="P25" s="71"/>
    </row>
    <row r="26" spans="1:16" x14ac:dyDescent="0.35">
      <c r="A26">
        <v>11</v>
      </c>
      <c r="B26">
        <v>2</v>
      </c>
      <c r="C26" t="s">
        <v>148</v>
      </c>
      <c r="D26">
        <v>63286.108842815251</v>
      </c>
      <c r="E26">
        <v>58354.280070366665</v>
      </c>
      <c r="F26">
        <v>44618.927634947395</v>
      </c>
      <c r="G26">
        <v>46376.37325258278</v>
      </c>
      <c r="H26">
        <v>78034.5516276454</v>
      </c>
      <c r="I26">
        <v>97108.475515766957</v>
      </c>
      <c r="J26">
        <v>94769.397824493295</v>
      </c>
      <c r="K26">
        <v>87940.686294206418</v>
      </c>
      <c r="L26">
        <v>68636.552365299882</v>
      </c>
      <c r="M26">
        <v>55341.813781850324</v>
      </c>
      <c r="N26">
        <v>66807.933695398315</v>
      </c>
      <c r="O26">
        <v>42290.328833250365</v>
      </c>
      <c r="P26" s="71"/>
    </row>
    <row r="27" spans="1:16" x14ac:dyDescent="0.35">
      <c r="A27">
        <v>12</v>
      </c>
      <c r="B27">
        <v>2</v>
      </c>
      <c r="C27" t="s">
        <v>148</v>
      </c>
      <c r="D27">
        <v>1085251.3279778643</v>
      </c>
      <c r="E27">
        <v>540533.17995042715</v>
      </c>
      <c r="F27">
        <v>600130.40938728827</v>
      </c>
      <c r="G27">
        <v>1595222.1439134544</v>
      </c>
      <c r="H27">
        <v>1370125.949919055</v>
      </c>
      <c r="I27">
        <v>1669828.3379687276</v>
      </c>
      <c r="J27">
        <v>839475.4322270914</v>
      </c>
      <c r="K27">
        <v>893049.07259578747</v>
      </c>
      <c r="L27">
        <v>1809909.8991842421</v>
      </c>
      <c r="M27">
        <v>1569129.4491374805</v>
      </c>
      <c r="N27">
        <v>922812.4844373255</v>
      </c>
      <c r="O27">
        <v>2006496.5447250875</v>
      </c>
      <c r="P27" s="71"/>
    </row>
    <row r="28" spans="1:16" x14ac:dyDescent="0.35">
      <c r="A28">
        <v>13</v>
      </c>
      <c r="B28">
        <v>2</v>
      </c>
      <c r="C28" t="s">
        <v>148</v>
      </c>
      <c r="D28">
        <v>-18601.920370730662</v>
      </c>
      <c r="E28">
        <v>119593.02160088353</v>
      </c>
      <c r="F28">
        <v>219223.63900072305</v>
      </c>
      <c r="G28">
        <v>343432.29412559012</v>
      </c>
      <c r="H28">
        <v>172956</v>
      </c>
      <c r="I28">
        <v>292221</v>
      </c>
      <c r="J28">
        <v>273873</v>
      </c>
      <c r="K28">
        <v>180509</v>
      </c>
      <c r="L28">
        <v>166702.61823098423</v>
      </c>
      <c r="M28">
        <v>276689.53606934223</v>
      </c>
      <c r="N28">
        <v>215305.13293574509</v>
      </c>
      <c r="O28">
        <v>308414.52075779362</v>
      </c>
      <c r="P28" s="71"/>
    </row>
    <row r="29" spans="1:16" x14ac:dyDescent="0.35">
      <c r="A29">
        <v>14</v>
      </c>
      <c r="B29">
        <v>2</v>
      </c>
      <c r="C29" t="s">
        <v>148</v>
      </c>
      <c r="D29">
        <v>1103853.2483485949</v>
      </c>
      <c r="E29">
        <v>420940.15834954364</v>
      </c>
      <c r="F29">
        <v>380906.77038656524</v>
      </c>
      <c r="G29">
        <v>1251789.8497878644</v>
      </c>
      <c r="H29">
        <v>1197169.949919055</v>
      </c>
      <c r="I29">
        <v>1377607.3379687276</v>
      </c>
      <c r="J29">
        <v>565602.4322270914</v>
      </c>
      <c r="K29">
        <v>712540.07259578747</v>
      </c>
      <c r="L29">
        <v>1643207.2809532578</v>
      </c>
      <c r="M29">
        <v>1292439.9130681383</v>
      </c>
      <c r="N29">
        <v>707507.35150158044</v>
      </c>
      <c r="O29">
        <v>1698082.0239672938</v>
      </c>
      <c r="P29" s="71"/>
    </row>
    <row r="30" spans="1:16" x14ac:dyDescent="0.35">
      <c r="A30">
        <v>1</v>
      </c>
      <c r="B30">
        <v>3</v>
      </c>
      <c r="C30" t="s">
        <v>148</v>
      </c>
      <c r="D30">
        <v>2000370.0279519807</v>
      </c>
      <c r="E30">
        <v>1408394.9239043207</v>
      </c>
      <c r="F30">
        <v>1549820.6458653081</v>
      </c>
      <c r="G30">
        <v>1214335.7147917638</v>
      </c>
      <c r="H30">
        <v>1499330.4954116542</v>
      </c>
      <c r="I30">
        <v>2166260.6964076166</v>
      </c>
      <c r="J30">
        <v>1452981.1028681071</v>
      </c>
      <c r="K30">
        <v>1291055.8504480978</v>
      </c>
      <c r="L30">
        <v>1616548.0339670763</v>
      </c>
      <c r="M30">
        <v>1481777.9124875274</v>
      </c>
      <c r="N30">
        <v>1274043.1835970294</v>
      </c>
      <c r="O30">
        <v>1337391.6435962522</v>
      </c>
      <c r="P30" s="71"/>
    </row>
    <row r="31" spans="1:16" x14ac:dyDescent="0.35">
      <c r="A31">
        <v>2</v>
      </c>
      <c r="B31">
        <v>3</v>
      </c>
      <c r="C31" t="s">
        <v>148</v>
      </c>
      <c r="D31">
        <v>989857.08462875581</v>
      </c>
      <c r="E31">
        <v>915381.38908820448</v>
      </c>
      <c r="F31">
        <v>976665.7564267054</v>
      </c>
      <c r="G31">
        <v>866279.77785846801</v>
      </c>
      <c r="H31">
        <v>1142282.2244025904</v>
      </c>
      <c r="I31">
        <v>1216724.3206509501</v>
      </c>
      <c r="J31">
        <v>1012625.4760689331</v>
      </c>
      <c r="K31">
        <v>1131738.6209578542</v>
      </c>
      <c r="L31">
        <v>1225808.9056491391</v>
      </c>
      <c r="M31">
        <v>1043780.3593375925</v>
      </c>
      <c r="N31">
        <v>1172113.2253557986</v>
      </c>
      <c r="O31">
        <v>1201042.8027723711</v>
      </c>
      <c r="P31" s="71"/>
    </row>
    <row r="32" spans="1:16" x14ac:dyDescent="0.35">
      <c r="A32">
        <v>3</v>
      </c>
      <c r="B32">
        <v>3</v>
      </c>
      <c r="C32" t="s">
        <v>148</v>
      </c>
      <c r="D32">
        <v>352156.34454455925</v>
      </c>
      <c r="E32">
        <v>307925.96460114664</v>
      </c>
      <c r="F32">
        <v>282329.56698579685</v>
      </c>
      <c r="G32">
        <v>268520.81541066495</v>
      </c>
      <c r="H32">
        <v>433679.61570527469</v>
      </c>
      <c r="I32">
        <v>566279.9348374746</v>
      </c>
      <c r="J32">
        <v>504592.78392576345</v>
      </c>
      <c r="K32">
        <v>441659.73838974617</v>
      </c>
      <c r="L32">
        <v>313192.36533127015</v>
      </c>
      <c r="M32">
        <v>302330.23490956292</v>
      </c>
      <c r="N32">
        <v>365074.99103486398</v>
      </c>
      <c r="O32">
        <v>381874.61752897647</v>
      </c>
      <c r="P32" s="71"/>
    </row>
    <row r="33" spans="1:16" x14ac:dyDescent="0.35">
      <c r="A33">
        <v>4</v>
      </c>
      <c r="B33">
        <v>3</v>
      </c>
      <c r="C33" t="s">
        <v>148</v>
      </c>
      <c r="D33">
        <v>478695.22288120794</v>
      </c>
      <c r="E33">
        <v>441494.35126750136</v>
      </c>
      <c r="F33">
        <v>448368.98171070591</v>
      </c>
      <c r="G33">
        <v>550560.86908672529</v>
      </c>
      <c r="H33">
        <v>631722.75067447242</v>
      </c>
      <c r="I33">
        <v>570912.75088052836</v>
      </c>
      <c r="J33">
        <v>514450.57524713135</v>
      </c>
      <c r="K33">
        <v>582565.48898619949</v>
      </c>
      <c r="L33">
        <v>636289.20726406726</v>
      </c>
      <c r="M33">
        <v>553332.58865562489</v>
      </c>
      <c r="N33">
        <v>548143.72620310506</v>
      </c>
      <c r="O33">
        <v>549521.30173770047</v>
      </c>
      <c r="P33" s="71"/>
    </row>
    <row r="34" spans="1:16" x14ac:dyDescent="0.35">
      <c r="A34">
        <v>5</v>
      </c>
      <c r="B34">
        <v>3</v>
      </c>
      <c r="C34" t="s">
        <v>148</v>
      </c>
      <c r="D34">
        <v>2159375.5451549692</v>
      </c>
      <c r="E34">
        <v>1574355.9971238775</v>
      </c>
      <c r="F34">
        <v>1795787.8535955111</v>
      </c>
      <c r="G34">
        <v>1261533.8081528414</v>
      </c>
      <c r="H34">
        <v>1576210.3534344977</v>
      </c>
      <c r="I34">
        <v>2245792.3313405639</v>
      </c>
      <c r="J34">
        <v>1446563.2197641456</v>
      </c>
      <c r="K34">
        <v>1398569.2440300065</v>
      </c>
      <c r="L34">
        <v>1892875.367020878</v>
      </c>
      <c r="M34">
        <v>1669895.448259932</v>
      </c>
      <c r="N34">
        <v>1532937.6917148591</v>
      </c>
      <c r="O34">
        <v>1607038.5271019465</v>
      </c>
      <c r="P34" s="71"/>
    </row>
    <row r="35" spans="1:16" x14ac:dyDescent="0.35">
      <c r="A35">
        <v>6</v>
      </c>
      <c r="B35">
        <v>3</v>
      </c>
      <c r="C35" t="s">
        <v>148</v>
      </c>
      <c r="D35">
        <v>388820.18929284276</v>
      </c>
      <c r="E35">
        <v>302259.16159506043</v>
      </c>
      <c r="F35">
        <v>321558.07134343067</v>
      </c>
      <c r="G35">
        <v>370950.61172728176</v>
      </c>
      <c r="H35">
        <v>367136.70609005837</v>
      </c>
      <c r="I35">
        <v>272216.97149789397</v>
      </c>
      <c r="J35">
        <v>263775.44734743761</v>
      </c>
      <c r="K35">
        <v>421309.78117727709</v>
      </c>
      <c r="L35">
        <v>344492.20213035453</v>
      </c>
      <c r="M35">
        <v>369248.30276261928</v>
      </c>
      <c r="N35">
        <v>385127.65308095375</v>
      </c>
      <c r="O35">
        <v>379709.47682890418</v>
      </c>
      <c r="P35" s="71"/>
    </row>
    <row r="36" spans="1:16" x14ac:dyDescent="0.35">
      <c r="A36">
        <v>7</v>
      </c>
      <c r="B36">
        <v>3</v>
      </c>
      <c r="C36" t="s">
        <v>148</v>
      </c>
      <c r="D36">
        <v>426684.10583823163</v>
      </c>
      <c r="E36">
        <v>367321.26128268283</v>
      </c>
      <c r="F36">
        <v>364692.59874740441</v>
      </c>
      <c r="G36">
        <v>371627.28919422958</v>
      </c>
      <c r="H36">
        <v>427681.62916991324</v>
      </c>
      <c r="I36">
        <v>477216.33353656362</v>
      </c>
      <c r="J36">
        <v>490254.45170383772</v>
      </c>
      <c r="K36">
        <v>445056.21031902824</v>
      </c>
      <c r="L36">
        <v>437411.8996078879</v>
      </c>
      <c r="M36">
        <v>379928.43084677815</v>
      </c>
      <c r="N36">
        <v>506991.79105276178</v>
      </c>
      <c r="O36">
        <v>518313.99052121438</v>
      </c>
      <c r="P36" s="71"/>
    </row>
    <row r="37" spans="1:16" x14ac:dyDescent="0.35">
      <c r="A37">
        <v>8</v>
      </c>
      <c r="B37">
        <v>3</v>
      </c>
      <c r="C37" t="s">
        <v>148</v>
      </c>
      <c r="D37">
        <v>155581.41786902284</v>
      </c>
      <c r="E37">
        <v>141726.86908871625</v>
      </c>
      <c r="F37">
        <v>140374.73510947215</v>
      </c>
      <c r="G37">
        <v>91167.190368106778</v>
      </c>
      <c r="H37">
        <v>121849.74278369483</v>
      </c>
      <c r="I37">
        <v>113112.97916690215</v>
      </c>
      <c r="J37">
        <v>137550.67681169629</v>
      </c>
      <c r="K37">
        <v>129268.96711882875</v>
      </c>
      <c r="L37">
        <v>96493.226862399679</v>
      </c>
      <c r="M37">
        <v>104828.51594605032</v>
      </c>
      <c r="N37">
        <v>117198.41842113154</v>
      </c>
      <c r="O37">
        <v>136439.79840556125</v>
      </c>
      <c r="P37" s="71"/>
    </row>
    <row r="38" spans="1:16" x14ac:dyDescent="0.35">
      <c r="A38">
        <v>9</v>
      </c>
      <c r="B38">
        <v>3</v>
      </c>
      <c r="C38" t="s">
        <v>148</v>
      </c>
      <c r="D38">
        <v>30788.5410797761</v>
      </c>
      <c r="E38">
        <v>16963.605694886031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22342</v>
      </c>
      <c r="N38">
        <v>24444</v>
      </c>
      <c r="O38">
        <v>28888</v>
      </c>
      <c r="P38" s="71"/>
    </row>
    <row r="39" spans="1:16" x14ac:dyDescent="0.35">
      <c r="A39">
        <v>10</v>
      </c>
      <c r="B39">
        <v>3</v>
      </c>
      <c r="C39" t="s">
        <v>148</v>
      </c>
      <c r="D39">
        <v>1157501.291075096</v>
      </c>
      <c r="E39">
        <v>746085.09946253197</v>
      </c>
      <c r="F39">
        <v>969162.4483952038</v>
      </c>
      <c r="G39">
        <v>427788.71686322324</v>
      </c>
      <c r="H39">
        <v>659542.27539083117</v>
      </c>
      <c r="I39">
        <v>1383246.0471392041</v>
      </c>
      <c r="J39">
        <v>554982.64390117396</v>
      </c>
      <c r="K39">
        <v>402934.28541487234</v>
      </c>
      <c r="L39">
        <v>1014478.0384202359</v>
      </c>
      <c r="M39">
        <v>793548.19870448427</v>
      </c>
      <c r="N39">
        <v>499175.82916001207</v>
      </c>
      <c r="O39">
        <v>543687.2613462666</v>
      </c>
      <c r="P39" s="71"/>
    </row>
    <row r="40" spans="1:16" x14ac:dyDescent="0.35">
      <c r="A40">
        <v>11</v>
      </c>
      <c r="B40">
        <v>3</v>
      </c>
      <c r="C40" t="s">
        <v>148</v>
      </c>
      <c r="D40">
        <v>30138.358629293401</v>
      </c>
      <c r="E40">
        <v>28559.610555438914</v>
      </c>
      <c r="F40">
        <v>29018.29535555352</v>
      </c>
      <c r="G40">
        <v>26878.844521183953</v>
      </c>
      <c r="H40">
        <v>34430.050838097333</v>
      </c>
      <c r="I40">
        <v>53936.378626375183</v>
      </c>
      <c r="J40">
        <v>40876.642421989069</v>
      </c>
      <c r="K40">
        <v>36086.260193115275</v>
      </c>
      <c r="L40">
        <v>36798.321009198306</v>
      </c>
      <c r="M40">
        <v>31946.754093217183</v>
      </c>
      <c r="N40">
        <v>30018.266184638953</v>
      </c>
      <c r="O40">
        <v>25639.09972813071</v>
      </c>
      <c r="P40" s="71"/>
    </row>
    <row r="41" spans="1:16" x14ac:dyDescent="0.35">
      <c r="A41">
        <v>12</v>
      </c>
      <c r="B41">
        <v>3</v>
      </c>
      <c r="C41" t="s">
        <v>148</v>
      </c>
      <c r="D41">
        <v>1187639.6497043895</v>
      </c>
      <c r="E41">
        <v>774644.71001797088</v>
      </c>
      <c r="F41">
        <v>998180.7437507573</v>
      </c>
      <c r="G41">
        <v>454667.56138440716</v>
      </c>
      <c r="H41">
        <v>693972.32622892852</v>
      </c>
      <c r="I41">
        <v>1437182.4257655793</v>
      </c>
      <c r="J41">
        <v>595859.28632316308</v>
      </c>
      <c r="K41">
        <v>439020.54560798762</v>
      </c>
      <c r="L41">
        <v>1051276.3594294342</v>
      </c>
      <c r="M41">
        <v>825494.95279770147</v>
      </c>
      <c r="N41">
        <v>529194.09534465102</v>
      </c>
      <c r="O41">
        <v>569326.36107439734</v>
      </c>
      <c r="P41" s="71"/>
    </row>
    <row r="42" spans="1:16" x14ac:dyDescent="0.35">
      <c r="A42">
        <v>13</v>
      </c>
      <c r="B42">
        <v>3</v>
      </c>
      <c r="C42" t="s">
        <v>148</v>
      </c>
      <c r="D42">
        <v>-12414.09860071316</v>
      </c>
      <c r="E42">
        <v>59748.870975225451</v>
      </c>
      <c r="F42">
        <v>129680.47521382054</v>
      </c>
      <c r="G42">
        <v>156202.68110916732</v>
      </c>
      <c r="H42">
        <v>756488.47935544956</v>
      </c>
      <c r="I42">
        <v>161125</v>
      </c>
      <c r="J42">
        <v>165587</v>
      </c>
      <c r="K42">
        <v>347750.20294806099</v>
      </c>
      <c r="L42">
        <v>134306.05075172571</v>
      </c>
      <c r="M42">
        <v>130464.83000483867</v>
      </c>
      <c r="N42">
        <v>141026.77319150165</v>
      </c>
      <c r="O42">
        <v>178784.92956165446</v>
      </c>
      <c r="P42" s="71"/>
    </row>
    <row r="43" spans="1:16" x14ac:dyDescent="0.35">
      <c r="A43">
        <v>14</v>
      </c>
      <c r="B43">
        <v>3</v>
      </c>
      <c r="C43" t="s">
        <v>148</v>
      </c>
      <c r="D43">
        <v>1200053.7483051026</v>
      </c>
      <c r="E43">
        <v>714895.83904274541</v>
      </c>
      <c r="F43">
        <v>868500.26853693672</v>
      </c>
      <c r="G43">
        <v>298464.88027523982</v>
      </c>
      <c r="H43">
        <v>-62516.153126521036</v>
      </c>
      <c r="I43">
        <v>1276057.4257655793</v>
      </c>
      <c r="J43">
        <v>430272.28632316308</v>
      </c>
      <c r="K43">
        <v>91270.342659926624</v>
      </c>
      <c r="L43">
        <v>916970.3086777085</v>
      </c>
      <c r="M43">
        <v>695030.12279286282</v>
      </c>
      <c r="N43">
        <v>388167.32215314941</v>
      </c>
      <c r="O43">
        <v>390541.43151274289</v>
      </c>
      <c r="P43" s="71"/>
    </row>
    <row r="44" spans="1:16" x14ac:dyDescent="0.35">
      <c r="A44">
        <v>1</v>
      </c>
      <c r="B44">
        <v>4</v>
      </c>
      <c r="C44" t="s">
        <v>148</v>
      </c>
      <c r="D44">
        <v>4718340</v>
      </c>
      <c r="E44">
        <v>5094208.3805441037</v>
      </c>
      <c r="F44">
        <v>5230804.0620072382</v>
      </c>
      <c r="G44">
        <v>4918340</v>
      </c>
      <c r="H44">
        <v>5739638.1577025261</v>
      </c>
      <c r="I44">
        <v>6216063.8842942463</v>
      </c>
      <c r="J44">
        <v>5291231.6529152095</v>
      </c>
      <c r="K44">
        <v>6750950.6181988539</v>
      </c>
      <c r="L44">
        <v>4196345.4654920921</v>
      </c>
      <c r="M44">
        <v>4411420.3243815163</v>
      </c>
      <c r="N44">
        <v>5414305.2232206045</v>
      </c>
      <c r="O44">
        <v>5549348.1226873407</v>
      </c>
      <c r="P44" s="71"/>
    </row>
    <row r="45" spans="1:16" x14ac:dyDescent="0.35">
      <c r="A45">
        <v>2</v>
      </c>
      <c r="B45">
        <v>4</v>
      </c>
      <c r="C45" t="s">
        <v>148</v>
      </c>
      <c r="D45">
        <v>2979527.1313283029</v>
      </c>
      <c r="E45">
        <v>3534231.1651170896</v>
      </c>
      <c r="F45">
        <v>3658791.7812529188</v>
      </c>
      <c r="G45">
        <v>3646515.6737140603</v>
      </c>
      <c r="H45">
        <v>3805426.5895315902</v>
      </c>
      <c r="I45">
        <v>3828916.119757527</v>
      </c>
      <c r="J45">
        <v>3730941.7880922244</v>
      </c>
      <c r="K45">
        <v>4262343.9244305361</v>
      </c>
      <c r="L45">
        <v>3763402.2773893368</v>
      </c>
      <c r="M45">
        <v>4618174.2830918981</v>
      </c>
      <c r="N45">
        <v>4369716.8229557564</v>
      </c>
      <c r="O45">
        <v>4685079.8979751654</v>
      </c>
      <c r="P45" s="71"/>
    </row>
    <row r="46" spans="1:16" x14ac:dyDescent="0.35">
      <c r="A46">
        <v>3</v>
      </c>
      <c r="B46">
        <v>4</v>
      </c>
      <c r="C46" t="s">
        <v>148</v>
      </c>
      <c r="D46">
        <v>882255.43496665068</v>
      </c>
      <c r="E46">
        <v>1035628.3214214616</v>
      </c>
      <c r="F46">
        <v>1174222.2430611902</v>
      </c>
      <c r="G46">
        <v>1005339.3227342499</v>
      </c>
      <c r="H46">
        <v>1426052.0369263494</v>
      </c>
      <c r="I46">
        <v>1799868.7539652165</v>
      </c>
      <c r="J46">
        <v>1549640.3497314255</v>
      </c>
      <c r="K46">
        <v>1574367.4604941106</v>
      </c>
      <c r="L46">
        <v>1299016.3167570671</v>
      </c>
      <c r="M46">
        <v>1167594.6412565857</v>
      </c>
      <c r="N46">
        <v>1164579.2389546563</v>
      </c>
      <c r="O46">
        <v>1117484.8842089123</v>
      </c>
      <c r="P46" s="71"/>
    </row>
    <row r="47" spans="1:16" x14ac:dyDescent="0.35">
      <c r="A47">
        <v>4</v>
      </c>
      <c r="B47">
        <v>4</v>
      </c>
      <c r="C47" t="s">
        <v>148</v>
      </c>
      <c r="D47">
        <v>1885082.6209583925</v>
      </c>
      <c r="E47">
        <v>1547333.5877811799</v>
      </c>
      <c r="F47">
        <v>1609748.33266175</v>
      </c>
      <c r="G47">
        <v>1835333.842900675</v>
      </c>
      <c r="H47">
        <v>1259103.9858940099</v>
      </c>
      <c r="I47">
        <v>2042734.5544973745</v>
      </c>
      <c r="J47">
        <v>1836411.1519945466</v>
      </c>
      <c r="K47">
        <v>1800796.9387789199</v>
      </c>
      <c r="L47">
        <v>1963958.5867532108</v>
      </c>
      <c r="M47">
        <v>2112429.1414728714</v>
      </c>
      <c r="N47">
        <v>1989675.6351977349</v>
      </c>
      <c r="O47">
        <v>1695763.5126722292</v>
      </c>
      <c r="P47" s="71"/>
    </row>
    <row r="48" spans="1:16" x14ac:dyDescent="0.35">
      <c r="A48">
        <v>5</v>
      </c>
      <c r="B48">
        <v>4</v>
      </c>
      <c r="C48" t="s">
        <v>148</v>
      </c>
      <c r="D48">
        <v>4930529.0754032601</v>
      </c>
      <c r="E48">
        <v>6045477.6364585515</v>
      </c>
      <c r="F48">
        <v>6105625.2675372176</v>
      </c>
      <c r="G48">
        <v>5724182.5080791358</v>
      </c>
      <c r="H48">
        <v>6859908.7244137581</v>
      </c>
      <c r="I48">
        <v>6202376.695589182</v>
      </c>
      <c r="J48">
        <v>5636121.9392814608</v>
      </c>
      <c r="K48">
        <v>7638130.1433563605</v>
      </c>
      <c r="L48">
        <v>4696772.8393711504</v>
      </c>
      <c r="M48">
        <v>5749570.8247439573</v>
      </c>
      <c r="N48">
        <v>6629767.1720239706</v>
      </c>
      <c r="O48">
        <v>7421179.6237813644</v>
      </c>
      <c r="P48" s="71"/>
    </row>
    <row r="49" spans="1:16" x14ac:dyDescent="0.35">
      <c r="A49">
        <v>6</v>
      </c>
      <c r="B49">
        <v>4</v>
      </c>
      <c r="C49" t="s">
        <v>148</v>
      </c>
      <c r="D49">
        <v>1256032.21418867</v>
      </c>
      <c r="E49">
        <v>1306226.6921216564</v>
      </c>
      <c r="F49">
        <v>1323704.7807036999</v>
      </c>
      <c r="G49">
        <v>1334960.5846742364</v>
      </c>
      <c r="H49">
        <v>1342981.08392528</v>
      </c>
      <c r="I49">
        <v>1248792.5860551901</v>
      </c>
      <c r="J49">
        <v>1099287.6277173522</v>
      </c>
      <c r="K49">
        <v>1114953.0968410806</v>
      </c>
      <c r="L49">
        <v>1334287.1036187259</v>
      </c>
      <c r="M49">
        <v>1333005.0920131519</v>
      </c>
      <c r="N49">
        <v>1240182.3251619881</v>
      </c>
      <c r="O49">
        <v>1170992.928994277</v>
      </c>
      <c r="P49" s="71"/>
    </row>
    <row r="50" spans="1:16" x14ac:dyDescent="0.35">
      <c r="A50">
        <v>7</v>
      </c>
      <c r="B50">
        <v>4</v>
      </c>
      <c r="C50" t="s">
        <v>148</v>
      </c>
      <c r="D50">
        <v>1469541.14735896</v>
      </c>
      <c r="E50">
        <v>1822359.923887775</v>
      </c>
      <c r="F50">
        <v>1522706.97092972</v>
      </c>
      <c r="G50">
        <v>1404212.205636031</v>
      </c>
      <c r="H50">
        <v>1255538.975845993</v>
      </c>
      <c r="I50">
        <v>1773078.2745197508</v>
      </c>
      <c r="J50">
        <v>1774621.5188256884</v>
      </c>
      <c r="K50">
        <v>1689427.87163583</v>
      </c>
      <c r="L50">
        <v>1484373.9833757451</v>
      </c>
      <c r="M50">
        <v>1404903.5641017447</v>
      </c>
      <c r="N50">
        <v>1577578.22313014</v>
      </c>
      <c r="O50">
        <v>1618321.994450046</v>
      </c>
      <c r="P50" s="71"/>
    </row>
    <row r="51" spans="1:16" x14ac:dyDescent="0.35">
      <c r="A51">
        <v>8</v>
      </c>
      <c r="B51">
        <v>4</v>
      </c>
      <c r="C51" t="s">
        <v>148</v>
      </c>
      <c r="D51">
        <v>494569.25315453799</v>
      </c>
      <c r="E51">
        <v>453992.06002853566</v>
      </c>
      <c r="F51">
        <v>445675.79972565599</v>
      </c>
      <c r="G51">
        <v>446999.558480451</v>
      </c>
      <c r="H51">
        <v>409280.96132503293</v>
      </c>
      <c r="I51">
        <v>414508.34279339999</v>
      </c>
      <c r="J51">
        <v>440413.46124578099</v>
      </c>
      <c r="K51">
        <v>343991.44751994655</v>
      </c>
      <c r="L51">
        <v>441062.54558519297</v>
      </c>
      <c r="M51">
        <v>405821.27422894351</v>
      </c>
      <c r="N51">
        <v>513900.67231446801</v>
      </c>
      <c r="O51">
        <v>443039.07484968932</v>
      </c>
      <c r="P51" s="71"/>
    </row>
    <row r="52" spans="1:16" x14ac:dyDescent="0.35">
      <c r="A52">
        <v>9</v>
      </c>
      <c r="B52">
        <v>4</v>
      </c>
      <c r="C52" t="s">
        <v>148</v>
      </c>
      <c r="D52">
        <v>121548.44434113805</v>
      </c>
      <c r="E52">
        <v>44389.75915009591</v>
      </c>
      <c r="F52">
        <v>0</v>
      </c>
      <c r="G52">
        <v>0</v>
      </c>
      <c r="H52">
        <v>0</v>
      </c>
      <c r="I52">
        <v>0</v>
      </c>
      <c r="J52">
        <v>0</v>
      </c>
      <c r="K52">
        <v>28429.045408241851</v>
      </c>
      <c r="L52">
        <v>16798.91049396481</v>
      </c>
      <c r="M52">
        <v>0</v>
      </c>
      <c r="N52">
        <v>0</v>
      </c>
      <c r="O52">
        <v>0</v>
      </c>
      <c r="P52" s="71"/>
    </row>
    <row r="53" spans="1:16" x14ac:dyDescent="0.35">
      <c r="A53">
        <v>10</v>
      </c>
      <c r="B53">
        <v>4</v>
      </c>
      <c r="C53" t="s">
        <v>148</v>
      </c>
      <c r="D53">
        <v>1588838.0163599537</v>
      </c>
      <c r="E53">
        <v>2418509.2012704886</v>
      </c>
      <c r="F53">
        <v>2813537.716178142</v>
      </c>
      <c r="G53">
        <v>2538010.1592884175</v>
      </c>
      <c r="H53">
        <v>3852107.7033174518</v>
      </c>
      <c r="I53">
        <v>2765997.4922208409</v>
      </c>
      <c r="J53">
        <v>2321799.3314926391</v>
      </c>
      <c r="K53">
        <v>4461328.6819512621</v>
      </c>
      <c r="L53">
        <v>1420250.2962975218</v>
      </c>
      <c r="M53">
        <v>2605840.894400117</v>
      </c>
      <c r="N53">
        <v>3298105.9514173744</v>
      </c>
      <c r="O53">
        <v>4188825.6254873518</v>
      </c>
      <c r="P53" s="71"/>
    </row>
    <row r="54" spans="1:16" x14ac:dyDescent="0.35">
      <c r="A54">
        <v>11</v>
      </c>
      <c r="B54">
        <v>4</v>
      </c>
      <c r="C54" t="s">
        <v>148</v>
      </c>
      <c r="D54">
        <v>112270.74319329488</v>
      </c>
      <c r="E54">
        <v>92921.575046024329</v>
      </c>
      <c r="F54">
        <v>81862.910387044583</v>
      </c>
      <c r="G54">
        <v>92135.998258552674</v>
      </c>
      <c r="H54">
        <v>140654.44893951589</v>
      </c>
      <c r="I54">
        <v>139015.92375856722</v>
      </c>
      <c r="J54">
        <v>152836.35478939876</v>
      </c>
      <c r="K54">
        <v>138011.64829110348</v>
      </c>
      <c r="L54">
        <v>111764.52967422687</v>
      </c>
      <c r="M54">
        <v>117547.57287907602</v>
      </c>
      <c r="N54">
        <v>103585.7750330791</v>
      </c>
      <c r="O54">
        <v>107259.39330525737</v>
      </c>
      <c r="P54" s="71"/>
    </row>
    <row r="55" spans="1:16" x14ac:dyDescent="0.35">
      <c r="A55">
        <v>12</v>
      </c>
      <c r="B55">
        <v>4</v>
      </c>
      <c r="C55" t="s">
        <v>148</v>
      </c>
      <c r="D55">
        <v>1701108.7595532485</v>
      </c>
      <c r="E55">
        <v>2511430.7763165128</v>
      </c>
      <c r="F55">
        <v>2895400.6265651868</v>
      </c>
      <c r="G55">
        <v>2630146.1575469701</v>
      </c>
      <c r="H55">
        <v>3992762.1522569675</v>
      </c>
      <c r="I55">
        <v>2905013.4159794082</v>
      </c>
      <c r="J55">
        <v>2474635.6862820378</v>
      </c>
      <c r="K55">
        <v>4599340.3302423656</v>
      </c>
      <c r="L55">
        <v>1532014.8259717487</v>
      </c>
      <c r="M55">
        <v>2723388.467279193</v>
      </c>
      <c r="N55">
        <v>3401691.7264504535</v>
      </c>
      <c r="O55">
        <v>4296085.0187926088</v>
      </c>
      <c r="P55" s="71"/>
    </row>
    <row r="56" spans="1:16" x14ac:dyDescent="0.35">
      <c r="A56">
        <v>13</v>
      </c>
      <c r="B56">
        <v>4</v>
      </c>
      <c r="C56" t="s">
        <v>148</v>
      </c>
      <c r="D56">
        <v>-38389.355756059857</v>
      </c>
      <c r="E56">
        <v>224561.87395551198</v>
      </c>
      <c r="F56">
        <v>554239.4523686734</v>
      </c>
      <c r="G56">
        <v>498850.23257961997</v>
      </c>
      <c r="H56">
        <v>295955</v>
      </c>
      <c r="I56">
        <v>556723</v>
      </c>
      <c r="J56">
        <v>420857</v>
      </c>
      <c r="K56">
        <v>271294</v>
      </c>
      <c r="L56">
        <v>431786.11179744487</v>
      </c>
      <c r="M56">
        <v>460909.6577650556</v>
      </c>
      <c r="N56">
        <v>503371.60637067247</v>
      </c>
      <c r="O56">
        <v>614819.47475085768</v>
      </c>
      <c r="P56" s="71"/>
    </row>
    <row r="57" spans="1:16" x14ac:dyDescent="0.35">
      <c r="A57">
        <v>14</v>
      </c>
      <c r="B57">
        <v>4</v>
      </c>
      <c r="C57" t="s">
        <v>148</v>
      </c>
      <c r="D57">
        <v>1739498.1153093083</v>
      </c>
      <c r="E57">
        <v>2286868.9023610009</v>
      </c>
      <c r="F57">
        <v>2341161.1741965134</v>
      </c>
      <c r="G57">
        <v>2131295.92496735</v>
      </c>
      <c r="H57">
        <v>3696807.1522569675</v>
      </c>
      <c r="I57">
        <v>2348290.4159794082</v>
      </c>
      <c r="J57">
        <v>2053778.6862820378</v>
      </c>
      <c r="K57">
        <v>4328046.3302423656</v>
      </c>
      <c r="L57">
        <v>1100228.7141743037</v>
      </c>
      <c r="M57">
        <v>2262478.8095141375</v>
      </c>
      <c r="N57">
        <v>2898320.1200797809</v>
      </c>
      <c r="O57">
        <v>3681265.544041751</v>
      </c>
      <c r="P57" s="71"/>
    </row>
    <row r="58" spans="1:16" x14ac:dyDescent="0.35">
      <c r="A58">
        <v>15</v>
      </c>
      <c r="B58">
        <v>1</v>
      </c>
      <c r="C58" t="s">
        <v>148</v>
      </c>
      <c r="D58">
        <v>1079304.6528</v>
      </c>
      <c r="E58">
        <v>1197504.091</v>
      </c>
      <c r="F58">
        <v>1216687.6161</v>
      </c>
      <c r="G58">
        <v>1332341.3586000002</v>
      </c>
      <c r="H58">
        <v>1265105.52</v>
      </c>
      <c r="I58">
        <v>1253547.86733</v>
      </c>
      <c r="J58">
        <v>1336208.6429999999</v>
      </c>
      <c r="K58">
        <v>1486680.1950000003</v>
      </c>
      <c r="L58">
        <v>1117223.8800000001</v>
      </c>
      <c r="M58">
        <v>1165930.0884</v>
      </c>
      <c r="N58">
        <v>1112358.3577920001</v>
      </c>
      <c r="O58">
        <v>1255264.0174080001</v>
      </c>
      <c r="P58" s="71"/>
    </row>
    <row r="59" spans="1:16" x14ac:dyDescent="0.35">
      <c r="A59">
        <v>16</v>
      </c>
      <c r="B59">
        <v>1</v>
      </c>
      <c r="C59" t="s">
        <v>148</v>
      </c>
      <c r="D59">
        <v>12730098.4965</v>
      </c>
      <c r="E59">
        <v>13250936.569500001</v>
      </c>
      <c r="F59">
        <v>13087715.2224</v>
      </c>
      <c r="G59">
        <v>13929954.094800001</v>
      </c>
      <c r="H59">
        <v>11860613.0524</v>
      </c>
      <c r="I59">
        <v>13168272.490499999</v>
      </c>
      <c r="J59">
        <v>12875304.311999999</v>
      </c>
      <c r="K59">
        <v>14513587.3244</v>
      </c>
      <c r="L59">
        <v>13599578.906099999</v>
      </c>
      <c r="M59">
        <v>12926905.950000001</v>
      </c>
      <c r="N59">
        <v>12237721.064897999</v>
      </c>
      <c r="O59">
        <v>13812873.281172</v>
      </c>
      <c r="P59" s="71"/>
    </row>
    <row r="60" spans="1:16" x14ac:dyDescent="0.35">
      <c r="A60">
        <v>17</v>
      </c>
      <c r="B60">
        <v>1</v>
      </c>
      <c r="C60" t="s">
        <v>148</v>
      </c>
      <c r="D60">
        <v>2689078.7088000001</v>
      </c>
      <c r="E60">
        <v>2638964.2860000003</v>
      </c>
      <c r="F60">
        <v>2511263.1515999995</v>
      </c>
      <c r="G60">
        <v>2911968.324</v>
      </c>
      <c r="H60">
        <v>2748526.8330000001</v>
      </c>
      <c r="I60">
        <v>3100827.7123560002</v>
      </c>
      <c r="J60">
        <v>3643641.0438999995</v>
      </c>
      <c r="K60">
        <v>3427178.1231999998</v>
      </c>
      <c r="L60">
        <v>3511149.5072000003</v>
      </c>
      <c r="M60">
        <v>2932484.9840000002</v>
      </c>
      <c r="N60">
        <v>2632037.6452800003</v>
      </c>
      <c r="O60">
        <v>2869661.5043039997</v>
      </c>
      <c r="P60" s="71"/>
    </row>
    <row r="61" spans="1:16" x14ac:dyDescent="0.35">
      <c r="A61">
        <v>18</v>
      </c>
      <c r="B61">
        <v>1</v>
      </c>
      <c r="C61" t="s">
        <v>148</v>
      </c>
      <c r="D61">
        <v>210282.36319999999</v>
      </c>
      <c r="E61">
        <v>283316.00919999997</v>
      </c>
      <c r="F61">
        <v>221824.38099999999</v>
      </c>
      <c r="G61">
        <v>240209.31</v>
      </c>
      <c r="H61">
        <v>276623.84999999998</v>
      </c>
      <c r="I61">
        <v>213214.44612600002</v>
      </c>
      <c r="J61">
        <v>246317.18400000001</v>
      </c>
      <c r="K61">
        <v>280576.79299999995</v>
      </c>
      <c r="L61">
        <v>280609.73080000002</v>
      </c>
      <c r="M61">
        <v>248010.89009999999</v>
      </c>
      <c r="N61">
        <v>242309.159388</v>
      </c>
      <c r="O61">
        <v>268134.77159999992</v>
      </c>
      <c r="P61" s="71"/>
    </row>
    <row r="62" spans="1:16" x14ac:dyDescent="0.35">
      <c r="A62">
        <v>19</v>
      </c>
      <c r="B62">
        <v>1</v>
      </c>
      <c r="C62" t="s">
        <v>148</v>
      </c>
      <c r="D62">
        <v>797179.86270000006</v>
      </c>
      <c r="E62">
        <v>1011917.69</v>
      </c>
      <c r="F62">
        <v>1152780.7200000002</v>
      </c>
      <c r="G62">
        <v>841730.13750000007</v>
      </c>
      <c r="H62">
        <v>792265.45000000007</v>
      </c>
      <c r="I62">
        <v>1113007.18536</v>
      </c>
      <c r="J62">
        <v>581956.3112</v>
      </c>
      <c r="K62">
        <v>928564.40700000012</v>
      </c>
      <c r="L62">
        <v>848690.65</v>
      </c>
      <c r="M62">
        <v>984272.64</v>
      </c>
      <c r="N62">
        <v>1260512.1219600001</v>
      </c>
      <c r="O62">
        <v>1093040.4302999999</v>
      </c>
      <c r="P62" s="71"/>
    </row>
    <row r="63" spans="1:16" x14ac:dyDescent="0.35">
      <c r="A63">
        <v>20</v>
      </c>
      <c r="B63">
        <v>1</v>
      </c>
      <c r="C63" t="s">
        <v>148</v>
      </c>
      <c r="D63">
        <v>3831570.34</v>
      </c>
      <c r="E63">
        <v>2903725.9720999999</v>
      </c>
      <c r="F63">
        <v>3209777.5500000003</v>
      </c>
      <c r="G63">
        <v>4227201.8334999997</v>
      </c>
      <c r="H63">
        <v>3885839.0424000002</v>
      </c>
      <c r="I63">
        <v>3390464.6082000001</v>
      </c>
      <c r="J63">
        <v>4329707.13</v>
      </c>
      <c r="K63">
        <v>3267397.3488000003</v>
      </c>
      <c r="L63">
        <v>3406703.37</v>
      </c>
      <c r="M63">
        <v>3860644.7880000002</v>
      </c>
      <c r="N63">
        <v>3572968.52385</v>
      </c>
      <c r="O63">
        <v>3789971.6840999997</v>
      </c>
      <c r="P63" s="71"/>
    </row>
    <row r="64" spans="1:16" x14ac:dyDescent="0.35">
      <c r="A64">
        <v>21</v>
      </c>
      <c r="B64">
        <v>1</v>
      </c>
      <c r="C64" t="s">
        <v>148</v>
      </c>
      <c r="D64">
        <v>821326.10700000008</v>
      </c>
      <c r="E64">
        <v>685922.8857000001</v>
      </c>
      <c r="F64">
        <v>770608.76549999998</v>
      </c>
      <c r="G64">
        <v>742797.47519999999</v>
      </c>
      <c r="H64">
        <v>814313.51</v>
      </c>
      <c r="I64">
        <v>742898.23590000009</v>
      </c>
      <c r="J64">
        <v>680868.87599999993</v>
      </c>
      <c r="K64">
        <v>765245.05200000003</v>
      </c>
      <c r="L64">
        <v>784022.97600000002</v>
      </c>
      <c r="M64">
        <v>688826.72659999994</v>
      </c>
      <c r="N64">
        <v>742912.70886000001</v>
      </c>
      <c r="O64">
        <v>882808.232724</v>
      </c>
      <c r="P64" s="71"/>
    </row>
    <row r="65" spans="1:16" x14ac:dyDescent="0.35">
      <c r="A65">
        <v>22</v>
      </c>
      <c r="B65">
        <v>1</v>
      </c>
      <c r="C65" t="s">
        <v>148</v>
      </c>
      <c r="D65">
        <v>253133.92650000003</v>
      </c>
      <c r="E65">
        <v>200239.21</v>
      </c>
      <c r="F65">
        <v>224290.83600000001</v>
      </c>
      <c r="G65">
        <v>260448.25919999997</v>
      </c>
      <c r="H65">
        <v>264988.13220000005</v>
      </c>
      <c r="I65">
        <v>230221.74780000004</v>
      </c>
      <c r="J65">
        <v>275800.83159999998</v>
      </c>
      <c r="K65">
        <v>297017.09330000001</v>
      </c>
      <c r="L65">
        <v>254027.12</v>
      </c>
      <c r="M65">
        <v>199094.88</v>
      </c>
      <c r="N65">
        <v>280706.05264800007</v>
      </c>
      <c r="O65">
        <v>295881.37193399994</v>
      </c>
      <c r="P65" s="71"/>
    </row>
    <row r="66" spans="1:16" x14ac:dyDescent="0.35">
      <c r="A66">
        <v>23</v>
      </c>
      <c r="B66">
        <v>1</v>
      </c>
      <c r="C66" t="s">
        <v>148</v>
      </c>
      <c r="D66">
        <v>4674993.3756000008</v>
      </c>
      <c r="E66">
        <v>3991560.3207999999</v>
      </c>
      <c r="F66">
        <v>4611879.6360000009</v>
      </c>
      <c r="G66">
        <v>4672636.88</v>
      </c>
      <c r="H66">
        <v>3527246.4191999999</v>
      </c>
      <c r="I66">
        <v>4398496.875558001</v>
      </c>
      <c r="J66">
        <v>4257297.4653000003</v>
      </c>
      <c r="K66">
        <v>3852374.3806000003</v>
      </c>
      <c r="L66">
        <v>4297222.3999999994</v>
      </c>
      <c r="M66">
        <v>3866462.2754999995</v>
      </c>
      <c r="N66">
        <v>4033329.1014419999</v>
      </c>
      <c r="O66">
        <v>4188279.6639719992</v>
      </c>
      <c r="P66" s="71"/>
    </row>
    <row r="67" spans="1:16" x14ac:dyDescent="0.35">
      <c r="A67">
        <v>24</v>
      </c>
      <c r="B67">
        <v>1</v>
      </c>
      <c r="C67" t="s">
        <v>148</v>
      </c>
      <c r="D67">
        <v>751936.04639999999</v>
      </c>
      <c r="E67">
        <v>808382.46059999999</v>
      </c>
      <c r="F67">
        <v>828620.81120000011</v>
      </c>
      <c r="G67">
        <v>868762.11509999994</v>
      </c>
      <c r="H67">
        <v>882646.75800000015</v>
      </c>
      <c r="I67">
        <v>843195.812592</v>
      </c>
      <c r="J67">
        <v>837952.17660000001</v>
      </c>
      <c r="K67">
        <v>795994.6176</v>
      </c>
      <c r="L67">
        <v>779058.52639999997</v>
      </c>
      <c r="M67">
        <v>829012.06079999986</v>
      </c>
      <c r="N67">
        <v>855040.10342400009</v>
      </c>
      <c r="O67">
        <v>857207.09289600002</v>
      </c>
      <c r="P67" s="71"/>
    </row>
    <row r="68" spans="1:16" x14ac:dyDescent="0.35">
      <c r="A68">
        <v>25</v>
      </c>
      <c r="B68">
        <v>1</v>
      </c>
      <c r="C68" t="s">
        <v>148</v>
      </c>
      <c r="D68">
        <v>1516791.2754000002</v>
      </c>
      <c r="E68">
        <v>1097594.9088000001</v>
      </c>
      <c r="F68">
        <v>962061.40800000005</v>
      </c>
      <c r="G68">
        <v>1697702.8716000002</v>
      </c>
      <c r="H68">
        <v>1117755.5895</v>
      </c>
      <c r="I68">
        <v>991581.91440000013</v>
      </c>
      <c r="J68">
        <v>1664653.821</v>
      </c>
      <c r="K68">
        <v>876219.84</v>
      </c>
      <c r="L68">
        <v>860835.12</v>
      </c>
      <c r="M68">
        <v>1567781.1239999998</v>
      </c>
      <c r="N68">
        <v>1624168.0835100003</v>
      </c>
      <c r="O68">
        <v>1677781.3988879998</v>
      </c>
      <c r="P68" s="71"/>
    </row>
    <row r="69" spans="1:16" x14ac:dyDescent="0.35">
      <c r="A69">
        <v>26</v>
      </c>
      <c r="B69">
        <v>1</v>
      </c>
      <c r="C69" t="s">
        <v>148</v>
      </c>
      <c r="D69">
        <v>936709.86239999998</v>
      </c>
      <c r="E69">
        <v>924183</v>
      </c>
      <c r="F69">
        <v>943614.24</v>
      </c>
      <c r="G69">
        <v>970064.43839999998</v>
      </c>
      <c r="H69">
        <v>1029692.4582000001</v>
      </c>
      <c r="I69">
        <v>1114767.0390780002</v>
      </c>
      <c r="J69">
        <v>978607.75319999992</v>
      </c>
      <c r="K69">
        <v>906212.73600000003</v>
      </c>
      <c r="L69">
        <v>890257.6320000001</v>
      </c>
      <c r="M69">
        <v>802959.94239999994</v>
      </c>
      <c r="N69">
        <v>915633.89049600007</v>
      </c>
      <c r="O69">
        <v>1142504.5688279998</v>
      </c>
      <c r="P69" s="71"/>
    </row>
    <row r="70" spans="1:16" x14ac:dyDescent="0.35">
      <c r="A70">
        <v>27</v>
      </c>
      <c r="B70">
        <v>1</v>
      </c>
      <c r="C70" t="s">
        <v>148</v>
      </c>
      <c r="D70">
        <v>538659.85950000002</v>
      </c>
      <c r="E70">
        <v>597233.65799999994</v>
      </c>
      <c r="F70">
        <v>553911.34679999994</v>
      </c>
      <c r="G70">
        <v>573885.15799999994</v>
      </c>
      <c r="H70">
        <v>578925.83699999994</v>
      </c>
      <c r="I70">
        <v>505313.99352000008</v>
      </c>
      <c r="J70">
        <v>453326.63250000007</v>
      </c>
      <c r="K70">
        <v>563863.10400000005</v>
      </c>
      <c r="L70">
        <v>607368.15360000008</v>
      </c>
      <c r="M70">
        <v>405894.8124</v>
      </c>
      <c r="N70">
        <v>619821.25473599997</v>
      </c>
      <c r="O70">
        <v>665575.07284799998</v>
      </c>
      <c r="P70" s="71"/>
    </row>
    <row r="71" spans="1:16" x14ac:dyDescent="0.35">
      <c r="A71">
        <v>28</v>
      </c>
      <c r="B71">
        <v>1</v>
      </c>
      <c r="C71" t="s">
        <v>148</v>
      </c>
      <c r="D71">
        <v>583909.52350000001</v>
      </c>
      <c r="E71">
        <v>762393.59660000005</v>
      </c>
      <c r="F71">
        <v>742764.1</v>
      </c>
      <c r="G71">
        <v>868290.28000000014</v>
      </c>
      <c r="H71">
        <v>832398.78480000002</v>
      </c>
      <c r="I71">
        <v>770773.62150000001</v>
      </c>
      <c r="J71">
        <v>839083.3</v>
      </c>
      <c r="K71">
        <v>557892.78090000001</v>
      </c>
      <c r="L71">
        <v>699537.81700000004</v>
      </c>
      <c r="M71">
        <v>629449.83919999993</v>
      </c>
      <c r="N71">
        <v>647350.68876000005</v>
      </c>
      <c r="O71">
        <v>817880.40984000009</v>
      </c>
      <c r="P71" s="71"/>
    </row>
    <row r="72" spans="1:16" x14ac:dyDescent="0.35">
      <c r="A72">
        <v>29</v>
      </c>
      <c r="B72">
        <v>1</v>
      </c>
      <c r="C72" t="s">
        <v>148</v>
      </c>
      <c r="D72">
        <v>612709.76549999998</v>
      </c>
      <c r="E72">
        <v>574490.53200000012</v>
      </c>
      <c r="F72">
        <v>615172</v>
      </c>
      <c r="G72">
        <v>691315.06</v>
      </c>
      <c r="H72">
        <v>579418.9044</v>
      </c>
      <c r="I72">
        <v>583594.16565600003</v>
      </c>
      <c r="J72">
        <v>465452.81370000006</v>
      </c>
      <c r="K72">
        <v>256823.02220000001</v>
      </c>
      <c r="L72">
        <v>611563.26</v>
      </c>
      <c r="M72">
        <v>272452.95000000007</v>
      </c>
      <c r="N72">
        <v>566310.38520000002</v>
      </c>
      <c r="O72">
        <v>632935.13639999996</v>
      </c>
      <c r="P72" s="71"/>
    </row>
    <row r="73" spans="1:16" x14ac:dyDescent="0.35">
      <c r="A73">
        <v>30</v>
      </c>
      <c r="B73">
        <v>1</v>
      </c>
      <c r="C73" t="s">
        <v>148</v>
      </c>
      <c r="D73">
        <v>3399641.2116</v>
      </c>
      <c r="E73">
        <v>3895852.8420000002</v>
      </c>
      <c r="F73">
        <v>3685986.5766000003</v>
      </c>
      <c r="G73">
        <v>3182920.5024000001</v>
      </c>
      <c r="H73">
        <v>3545226.5408999999</v>
      </c>
      <c r="I73">
        <v>3332880.0726000001</v>
      </c>
      <c r="J73">
        <v>3753646.5512000001</v>
      </c>
      <c r="K73">
        <v>3703248.4967</v>
      </c>
      <c r="L73">
        <v>2990494.4411999998</v>
      </c>
      <c r="M73">
        <v>3277698.4800000004</v>
      </c>
      <c r="N73">
        <v>3433637.623716</v>
      </c>
      <c r="O73">
        <v>4028692.4703899999</v>
      </c>
      <c r="P73" s="71"/>
    </row>
    <row r="74" spans="1:16" x14ac:dyDescent="0.35">
      <c r="A74">
        <v>31</v>
      </c>
      <c r="B74">
        <v>1</v>
      </c>
      <c r="C74" t="s">
        <v>148</v>
      </c>
      <c r="D74">
        <v>1001514.591</v>
      </c>
      <c r="E74">
        <v>956772.26040000003</v>
      </c>
      <c r="F74">
        <v>1016653.1261000001</v>
      </c>
      <c r="G74">
        <v>963974.08800000011</v>
      </c>
      <c r="H74">
        <v>985029.48719999997</v>
      </c>
      <c r="I74">
        <v>1073080.1390400003</v>
      </c>
      <c r="J74">
        <v>1052026.1232</v>
      </c>
      <c r="K74">
        <v>1070394.4447999999</v>
      </c>
      <c r="L74">
        <v>905716.83299999998</v>
      </c>
      <c r="M74">
        <v>780206.196</v>
      </c>
      <c r="N74">
        <v>903843.07279200014</v>
      </c>
      <c r="O74">
        <v>1128294.5556959999</v>
      </c>
      <c r="P74" s="71"/>
    </row>
    <row r="75" spans="1:16" x14ac:dyDescent="0.35">
      <c r="A75">
        <v>32</v>
      </c>
      <c r="B75">
        <v>1</v>
      </c>
      <c r="C75" t="s">
        <v>148</v>
      </c>
      <c r="D75">
        <v>7140857.0064000003</v>
      </c>
      <c r="E75">
        <v>7797090.5280000009</v>
      </c>
      <c r="F75">
        <v>7805437.7544000009</v>
      </c>
      <c r="G75">
        <v>7419110.4623999996</v>
      </c>
      <c r="H75">
        <v>6930202.5599999996</v>
      </c>
      <c r="I75">
        <v>8300301.1402500011</v>
      </c>
      <c r="J75">
        <v>7589163.0672000004</v>
      </c>
      <c r="K75">
        <v>7232964.4292000001</v>
      </c>
      <c r="L75">
        <v>7973614.7608000012</v>
      </c>
      <c r="M75">
        <v>7467110.5014000004</v>
      </c>
      <c r="N75">
        <v>7354389.4295040015</v>
      </c>
      <c r="O75">
        <v>7745403.3471359992</v>
      </c>
      <c r="P75" s="71"/>
    </row>
    <row r="76" spans="1:16" x14ac:dyDescent="0.35">
      <c r="A76">
        <v>33</v>
      </c>
      <c r="B76">
        <v>1</v>
      </c>
      <c r="C76" t="s">
        <v>148</v>
      </c>
      <c r="D76">
        <v>2931605.82</v>
      </c>
      <c r="E76">
        <v>3424449.7209999999</v>
      </c>
      <c r="F76">
        <v>2926487.3615999999</v>
      </c>
      <c r="G76">
        <v>3520785.2040000004</v>
      </c>
      <c r="H76">
        <v>3392337.2496000002</v>
      </c>
      <c r="I76">
        <v>3617120.3389200009</v>
      </c>
      <c r="J76">
        <v>3292292.64</v>
      </c>
      <c r="K76">
        <v>3445815.6</v>
      </c>
      <c r="L76">
        <v>3237921.66</v>
      </c>
      <c r="M76">
        <v>3271785.0956000001</v>
      </c>
      <c r="N76">
        <v>3259359.3506760001</v>
      </c>
      <c r="O76">
        <v>3202272.9900719998</v>
      </c>
      <c r="P76" s="71"/>
    </row>
    <row r="77" spans="1:16" x14ac:dyDescent="0.35">
      <c r="A77">
        <v>34</v>
      </c>
      <c r="B77">
        <v>1</v>
      </c>
      <c r="C77" t="s">
        <v>148</v>
      </c>
      <c r="D77">
        <v>430694.99619999999</v>
      </c>
      <c r="E77">
        <v>513251.76</v>
      </c>
      <c r="F77">
        <v>428303.10000000003</v>
      </c>
      <c r="G77">
        <v>485617.10399999999</v>
      </c>
      <c r="H77">
        <v>519963.78630000004</v>
      </c>
      <c r="I77">
        <v>466062.17130000005</v>
      </c>
      <c r="J77">
        <v>468053.16649999999</v>
      </c>
      <c r="K77">
        <v>387491.9412</v>
      </c>
      <c r="L77">
        <v>487384.26</v>
      </c>
      <c r="M77">
        <v>505848.4</v>
      </c>
      <c r="N77">
        <v>490236.56323199999</v>
      </c>
      <c r="O77">
        <v>569449.82744999998</v>
      </c>
      <c r="P77" s="71"/>
    </row>
    <row r="78" spans="1:16" x14ac:dyDescent="0.35">
      <c r="A78">
        <v>35</v>
      </c>
      <c r="B78">
        <v>1</v>
      </c>
      <c r="C78" t="s">
        <v>148</v>
      </c>
      <c r="D78">
        <v>22181.3004</v>
      </c>
      <c r="E78">
        <v>34682.239999999998</v>
      </c>
      <c r="F78">
        <v>44838.894000000008</v>
      </c>
      <c r="G78">
        <v>41844.618399999999</v>
      </c>
      <c r="H78">
        <v>33635.167999999998</v>
      </c>
      <c r="I78">
        <v>47426.974884000003</v>
      </c>
      <c r="J78">
        <v>39542.679000000004</v>
      </c>
      <c r="K78">
        <v>53312.480000000003</v>
      </c>
      <c r="L78">
        <v>36730.951199999996</v>
      </c>
      <c r="M78">
        <v>53435.76</v>
      </c>
      <c r="N78">
        <v>25976.062152000002</v>
      </c>
      <c r="O78">
        <v>27388.142495999997</v>
      </c>
      <c r="P78" s="71"/>
    </row>
    <row r="79" spans="1:16" x14ac:dyDescent="0.35">
      <c r="A79">
        <v>36</v>
      </c>
      <c r="B79">
        <v>1</v>
      </c>
      <c r="C79" t="s">
        <v>148</v>
      </c>
      <c r="D79">
        <v>557555.29830000002</v>
      </c>
      <c r="E79">
        <v>579468.03839999996</v>
      </c>
      <c r="F79">
        <v>632390.00400000007</v>
      </c>
      <c r="G79">
        <v>650714.1</v>
      </c>
      <c r="H79">
        <v>697642.94250000012</v>
      </c>
      <c r="I79">
        <v>615328.18120800005</v>
      </c>
      <c r="J79">
        <v>565198.92000000004</v>
      </c>
      <c r="K79">
        <v>556516.14720000001</v>
      </c>
      <c r="L79">
        <v>621243.34199999995</v>
      </c>
      <c r="M79">
        <v>547270.52489999996</v>
      </c>
      <c r="N79">
        <v>636819.86971200001</v>
      </c>
      <c r="O79">
        <v>610213.91758200002</v>
      </c>
      <c r="P79" s="71"/>
    </row>
    <row r="80" spans="1:16" x14ac:dyDescent="0.35">
      <c r="A80">
        <v>37</v>
      </c>
      <c r="B80">
        <v>1</v>
      </c>
      <c r="C80" t="s">
        <v>148</v>
      </c>
      <c r="D80">
        <v>947274.68850000005</v>
      </c>
      <c r="E80">
        <v>703410.34</v>
      </c>
      <c r="F80">
        <v>809477.1531</v>
      </c>
      <c r="G80">
        <v>897111.02740000002</v>
      </c>
      <c r="H80">
        <v>653615.34</v>
      </c>
      <c r="I80">
        <v>637893.06840000011</v>
      </c>
      <c r="J80">
        <v>605404.68000000005</v>
      </c>
      <c r="K80">
        <v>674862.174</v>
      </c>
      <c r="L80">
        <v>928940.94</v>
      </c>
      <c r="M80">
        <v>783075.5</v>
      </c>
      <c r="N80">
        <v>788519.18356199993</v>
      </c>
      <c r="O80">
        <v>960193.10442000011</v>
      </c>
      <c r="P80" s="71"/>
    </row>
    <row r="81" spans="1:16" x14ac:dyDescent="0.35">
      <c r="A81">
        <v>38</v>
      </c>
      <c r="B81">
        <v>1</v>
      </c>
      <c r="C81" t="s">
        <v>148</v>
      </c>
      <c r="D81">
        <v>8239917.1338</v>
      </c>
      <c r="E81">
        <v>8352790.2000000002</v>
      </c>
      <c r="F81">
        <v>9433488.5811999999</v>
      </c>
      <c r="G81">
        <v>7548040.3320000013</v>
      </c>
      <c r="H81">
        <v>8893934.5248000007</v>
      </c>
      <c r="I81">
        <v>9012997.3606200013</v>
      </c>
      <c r="J81">
        <v>7409407.8155999994</v>
      </c>
      <c r="K81">
        <v>6810138.8442000002</v>
      </c>
      <c r="L81">
        <v>9926439.8168000001</v>
      </c>
      <c r="M81">
        <v>7966988.7999999998</v>
      </c>
      <c r="N81">
        <v>8001859.379214</v>
      </c>
      <c r="O81">
        <v>9962808.8981400002</v>
      </c>
      <c r="P81" s="71"/>
    </row>
    <row r="82" spans="1:16" x14ac:dyDescent="0.35">
      <c r="A82">
        <v>39</v>
      </c>
      <c r="B82">
        <v>1</v>
      </c>
      <c r="C82" t="s">
        <v>148</v>
      </c>
      <c r="D82">
        <v>2342576.19</v>
      </c>
      <c r="E82">
        <v>1444096.4243999999</v>
      </c>
      <c r="F82">
        <v>2613656.5901000001</v>
      </c>
      <c r="G82">
        <v>2005406.1324</v>
      </c>
      <c r="H82">
        <v>2826473.8944000001</v>
      </c>
      <c r="I82">
        <v>1738034.1302070003</v>
      </c>
      <c r="J82">
        <v>1595719.2909000001</v>
      </c>
      <c r="K82">
        <v>2494772.8000000003</v>
      </c>
      <c r="L82">
        <v>2051928.0341999999</v>
      </c>
      <c r="M82">
        <v>2528131.3427999998</v>
      </c>
      <c r="N82">
        <v>2664088.7345100003</v>
      </c>
      <c r="O82">
        <v>2725599.4721999997</v>
      </c>
      <c r="P82" s="71"/>
    </row>
    <row r="83" spans="1:16" x14ac:dyDescent="0.35">
      <c r="A83">
        <v>40</v>
      </c>
      <c r="B83">
        <v>1</v>
      </c>
      <c r="C83" t="s">
        <v>148</v>
      </c>
      <c r="D83">
        <v>-330112.09219999984</v>
      </c>
      <c r="E83">
        <v>-2490100.7370999977</v>
      </c>
      <c r="F83">
        <v>-3454670.7301000021</v>
      </c>
      <c r="G83">
        <v>1906674.1520999968</v>
      </c>
      <c r="H83">
        <v>-4062573.3214000016</v>
      </c>
      <c r="I83">
        <v>-2369843.5010610111</v>
      </c>
      <c r="J83">
        <v>1622782.361599993</v>
      </c>
      <c r="K83">
        <v>1776526.1745000072</v>
      </c>
      <c r="L83">
        <v>-2230019.7153000049</v>
      </c>
      <c r="M83">
        <v>-22881.73730000481</v>
      </c>
      <c r="N83">
        <v>-1713782.5652100034</v>
      </c>
      <c r="O83">
        <v>-3228308.4642000012</v>
      </c>
      <c r="P83" s="71"/>
    </row>
    <row r="84" spans="1:16" x14ac:dyDescent="0.35">
      <c r="A84">
        <v>41</v>
      </c>
      <c r="B84">
        <v>1</v>
      </c>
      <c r="C84" t="s">
        <v>148</v>
      </c>
      <c r="D84">
        <v>13923877.77</v>
      </c>
      <c r="E84">
        <v>10923616.619999999</v>
      </c>
      <c r="F84">
        <v>10971376.02</v>
      </c>
      <c r="G84">
        <v>10950731.220000001</v>
      </c>
      <c r="H84">
        <v>13871471.25</v>
      </c>
      <c r="I84">
        <v>11013676</v>
      </c>
      <c r="J84">
        <v>14061924</v>
      </c>
      <c r="K84">
        <v>12625939.039999999</v>
      </c>
      <c r="L84">
        <v>14689540.32</v>
      </c>
      <c r="M84">
        <v>13767130.74</v>
      </c>
      <c r="N84">
        <v>12021922.640000001</v>
      </c>
      <c r="O84">
        <v>13231943.960000001</v>
      </c>
      <c r="P84" s="71"/>
    </row>
    <row r="85" spans="1:16" x14ac:dyDescent="0.35">
      <c r="A85">
        <v>42</v>
      </c>
      <c r="B85">
        <v>1</v>
      </c>
      <c r="C85" t="s">
        <v>148</v>
      </c>
      <c r="D85">
        <v>3209732.6384000001</v>
      </c>
      <c r="E85">
        <v>3038940.6546</v>
      </c>
      <c r="F85">
        <v>3671555.4960000003</v>
      </c>
      <c r="G85">
        <v>3270986.16</v>
      </c>
      <c r="H85">
        <v>3418983</v>
      </c>
      <c r="I85">
        <v>3193850.5829999996</v>
      </c>
      <c r="J85">
        <v>2935160.3334000004</v>
      </c>
      <c r="K85">
        <v>3443978.7360000005</v>
      </c>
      <c r="L85">
        <v>3067193.8155999999</v>
      </c>
      <c r="M85">
        <v>3454739.2740000002</v>
      </c>
      <c r="N85">
        <v>3416635.0049999999</v>
      </c>
      <c r="O85">
        <v>3084350.46</v>
      </c>
      <c r="P85" s="71"/>
    </row>
    <row r="86" spans="1:16" x14ac:dyDescent="0.35">
      <c r="A86">
        <v>43</v>
      </c>
      <c r="B86">
        <v>1</v>
      </c>
      <c r="C86" t="s">
        <v>148</v>
      </c>
      <c r="D86">
        <v>990475.13524960005</v>
      </c>
      <c r="E86">
        <v>994949.65583640011</v>
      </c>
      <c r="F86">
        <v>931001.17017599975</v>
      </c>
      <c r="G86">
        <v>1113512.1921000001</v>
      </c>
      <c r="H86">
        <v>1175373.98055</v>
      </c>
      <c r="I86">
        <v>1325474.0671919999</v>
      </c>
      <c r="J86">
        <v>1355861.1489851999</v>
      </c>
      <c r="K86">
        <v>1457691.0682839998</v>
      </c>
      <c r="L86">
        <v>1297212.2458020002</v>
      </c>
      <c r="M86">
        <v>1201532.6796660002</v>
      </c>
      <c r="N86">
        <v>1129693.2601899998</v>
      </c>
      <c r="O86">
        <v>1003548.176631</v>
      </c>
      <c r="P86" s="71"/>
    </row>
    <row r="87" spans="1:16" x14ac:dyDescent="0.35">
      <c r="A87">
        <v>44</v>
      </c>
      <c r="B87">
        <v>1</v>
      </c>
      <c r="C87" t="s">
        <v>148</v>
      </c>
      <c r="D87">
        <v>-360467.34359999996</v>
      </c>
      <c r="E87">
        <v>-335649.75959999999</v>
      </c>
      <c r="F87">
        <v>-340434.90879999998</v>
      </c>
      <c r="G87">
        <v>-272737.41039999999</v>
      </c>
      <c r="H87">
        <v>-333974.79110000003</v>
      </c>
      <c r="I87">
        <v>-309966.3</v>
      </c>
      <c r="J87">
        <v>-344715.9768</v>
      </c>
      <c r="K87">
        <v>-339317.70789999998</v>
      </c>
      <c r="L87">
        <v>-357446.52</v>
      </c>
      <c r="M87">
        <v>-385538.4423</v>
      </c>
      <c r="N87">
        <v>-267866.19839999999</v>
      </c>
      <c r="O87">
        <v>-303886.07460000005</v>
      </c>
      <c r="P87" s="71"/>
    </row>
    <row r="88" spans="1:16" x14ac:dyDescent="0.35">
      <c r="A88">
        <v>45</v>
      </c>
      <c r="B88">
        <v>1</v>
      </c>
      <c r="C88" t="s">
        <v>148</v>
      </c>
      <c r="D88">
        <v>-5993180.3190000001</v>
      </c>
      <c r="E88">
        <v>-6032629.0404000003</v>
      </c>
      <c r="F88">
        <v>-6672210.4350000005</v>
      </c>
      <c r="G88">
        <v>-6161330.0736000007</v>
      </c>
      <c r="H88">
        <v>-4929392.8999999994</v>
      </c>
      <c r="I88">
        <v>-4694849.4680999992</v>
      </c>
      <c r="J88">
        <v>-4952723.9117999999</v>
      </c>
      <c r="K88">
        <v>-5624085.1128000002</v>
      </c>
      <c r="L88">
        <v>-4575087.2132000001</v>
      </c>
      <c r="M88">
        <v>-5965825.580000001</v>
      </c>
      <c r="N88">
        <v>-6031222.7976000002</v>
      </c>
      <c r="O88">
        <v>-4706065.5552000003</v>
      </c>
      <c r="P88" s="71"/>
    </row>
    <row r="89" spans="1:16" x14ac:dyDescent="0.35">
      <c r="A89">
        <v>46</v>
      </c>
      <c r="B89">
        <v>1</v>
      </c>
      <c r="C89" t="s">
        <v>148</v>
      </c>
      <c r="D89">
        <v>-9943068.7755000014</v>
      </c>
      <c r="E89">
        <v>-9194062.3829999994</v>
      </c>
      <c r="F89">
        <v>-9195810.3876000009</v>
      </c>
      <c r="G89">
        <v>-8526204.1535999998</v>
      </c>
      <c r="H89">
        <v>-8607472.8495000005</v>
      </c>
      <c r="I89">
        <v>-8232761.5099999998</v>
      </c>
      <c r="J89">
        <v>-8297281.8432</v>
      </c>
      <c r="K89">
        <v>-8590331.9717999995</v>
      </c>
      <c r="L89">
        <v>-9052066.9399999995</v>
      </c>
      <c r="M89">
        <v>-7157281.824</v>
      </c>
      <c r="N89">
        <v>-8112875.8636000007</v>
      </c>
      <c r="O89">
        <v>-9048979.6950000003</v>
      </c>
      <c r="P89" s="71"/>
    </row>
    <row r="90" spans="1:16" x14ac:dyDescent="0.35">
      <c r="A90">
        <v>47</v>
      </c>
      <c r="B90">
        <v>1</v>
      </c>
      <c r="C90" t="s">
        <v>148</v>
      </c>
      <c r="D90">
        <v>-146111.81423999998</v>
      </c>
      <c r="E90">
        <v>-99335.178</v>
      </c>
      <c r="F90">
        <v>-110452.43399999999</v>
      </c>
      <c r="G90">
        <v>-108332.2944</v>
      </c>
      <c r="H90">
        <v>-128029.07520000001</v>
      </c>
      <c r="I90">
        <v>-138834.94799999997</v>
      </c>
      <c r="J90">
        <v>-111706.28</v>
      </c>
      <c r="K90">
        <v>-128432.3120736</v>
      </c>
      <c r="L90">
        <v>-139650.696</v>
      </c>
      <c r="M90">
        <v>-116094.74099999999</v>
      </c>
      <c r="N90">
        <v>-118591.0344</v>
      </c>
      <c r="O90">
        <v>-92790.680399999997</v>
      </c>
      <c r="P90" s="71"/>
    </row>
    <row r="91" spans="1:16" x14ac:dyDescent="0.35">
      <c r="A91">
        <v>48</v>
      </c>
      <c r="B91">
        <v>1</v>
      </c>
      <c r="C91" t="s">
        <v>148</v>
      </c>
      <c r="D91">
        <v>-746073.59999999998</v>
      </c>
      <c r="E91">
        <v>-876067.34250000003</v>
      </c>
      <c r="F91">
        <v>-601107.27720000001</v>
      </c>
      <c r="G91">
        <v>-692343.36</v>
      </c>
      <c r="H91">
        <v>-668098.28249999997</v>
      </c>
      <c r="I91">
        <v>-903384.5205000001</v>
      </c>
      <c r="J91">
        <v>-783269.20350000006</v>
      </c>
      <c r="K91">
        <v>-773650.98069999996</v>
      </c>
      <c r="L91">
        <v>-651954.79800000007</v>
      </c>
      <c r="M91">
        <v>-841946.49000000011</v>
      </c>
      <c r="N91">
        <v>-834588.2352</v>
      </c>
      <c r="O91">
        <v>-857526.22000000009</v>
      </c>
      <c r="P91" s="71"/>
    </row>
    <row r="92" spans="1:16" x14ac:dyDescent="0.35">
      <c r="A92">
        <v>49</v>
      </c>
      <c r="B92">
        <v>1</v>
      </c>
      <c r="C92" t="s">
        <v>148</v>
      </c>
      <c r="D92">
        <v>-473322.02400000003</v>
      </c>
      <c r="E92">
        <v>-458052.02100000007</v>
      </c>
      <c r="F92">
        <v>-620334.84519999998</v>
      </c>
      <c r="G92">
        <v>-675243.30060000008</v>
      </c>
      <c r="H92">
        <v>-574800.96959999995</v>
      </c>
      <c r="I92">
        <v>-746334.23790000007</v>
      </c>
      <c r="J92">
        <v>-193748.867</v>
      </c>
      <c r="K92">
        <v>-143132.19900000002</v>
      </c>
      <c r="L92">
        <v>-521443.23000000004</v>
      </c>
      <c r="M92">
        <v>-688704.36600000004</v>
      </c>
      <c r="N92">
        <v>-300135.56439999997</v>
      </c>
      <c r="O92">
        <v>-133503.65600000002</v>
      </c>
      <c r="P92" s="71"/>
    </row>
    <row r="93" spans="1:16" x14ac:dyDescent="0.35">
      <c r="A93">
        <v>50</v>
      </c>
      <c r="B93">
        <v>1</v>
      </c>
      <c r="C93" t="s">
        <v>148</v>
      </c>
      <c r="D93">
        <v>1576264.5580846411</v>
      </c>
      <c r="E93">
        <v>1622660.4330168355</v>
      </c>
      <c r="F93">
        <v>1622819.5173730138</v>
      </c>
      <c r="G93">
        <v>1723005.7541945965</v>
      </c>
      <c r="H93">
        <v>1737014.9214550871</v>
      </c>
      <c r="I93">
        <v>1526918.8309552814</v>
      </c>
      <c r="J93">
        <v>1525382.467265578</v>
      </c>
      <c r="K93">
        <v>1541717.0954593644</v>
      </c>
      <c r="L93">
        <v>1585265.8893613906</v>
      </c>
      <c r="M93">
        <v>1648657.3095917327</v>
      </c>
      <c r="N93">
        <v>1768823.9099570373</v>
      </c>
      <c r="O93">
        <v>1930466.5290704952</v>
      </c>
      <c r="P93" s="71"/>
    </row>
    <row r="94" spans="1:16" x14ac:dyDescent="0.35">
      <c r="A94">
        <v>51</v>
      </c>
      <c r="B94">
        <v>1</v>
      </c>
      <c r="C94" t="s">
        <v>148</v>
      </c>
      <c r="D94">
        <v>10897630.534807688</v>
      </c>
      <c r="E94">
        <v>9728638.8707372919</v>
      </c>
      <c r="F94">
        <v>10309954.089164322</v>
      </c>
      <c r="G94">
        <v>9618886.8752653841</v>
      </c>
      <c r="H94">
        <v>9544944.794786403</v>
      </c>
      <c r="I94">
        <v>9813190.7495665848</v>
      </c>
      <c r="J94">
        <v>9057575.0618499592</v>
      </c>
      <c r="K94">
        <v>9686853.1315584015</v>
      </c>
      <c r="L94">
        <v>9221139.038695015</v>
      </c>
      <c r="M94">
        <v>9126133.078619808</v>
      </c>
      <c r="N94">
        <v>10277831.13854452</v>
      </c>
      <c r="O94">
        <v>8505204.6214505956</v>
      </c>
      <c r="P94" s="71"/>
    </row>
    <row r="95" spans="1:16" x14ac:dyDescent="0.35">
      <c r="A95">
        <v>52</v>
      </c>
      <c r="B95">
        <v>1</v>
      </c>
      <c r="C95" t="s">
        <v>148</v>
      </c>
      <c r="D95">
        <v>3683047.551296256</v>
      </c>
      <c r="E95">
        <v>3948933.0592656001</v>
      </c>
      <c r="F95">
        <v>3266019.9349193522</v>
      </c>
      <c r="G95">
        <v>4340225.5143782403</v>
      </c>
      <c r="H95">
        <v>3442976.2295454238</v>
      </c>
      <c r="I95">
        <v>3867378.8875743845</v>
      </c>
      <c r="J95">
        <v>3839501.3202327606</v>
      </c>
      <c r="K95">
        <v>4678522.1465950096</v>
      </c>
      <c r="L95">
        <v>4502756.184621552</v>
      </c>
      <c r="M95">
        <v>4937710.3782336013</v>
      </c>
      <c r="N95">
        <v>4299447.2517839996</v>
      </c>
      <c r="O95">
        <v>4753123.0743744001</v>
      </c>
      <c r="P95" s="71"/>
    </row>
    <row r="96" spans="1:16" x14ac:dyDescent="0.35">
      <c r="A96">
        <v>53</v>
      </c>
      <c r="B96">
        <v>1</v>
      </c>
      <c r="C96" t="s">
        <v>148</v>
      </c>
      <c r="D96">
        <v>2203668.3887399998</v>
      </c>
      <c r="E96">
        <v>2654992.3626450002</v>
      </c>
      <c r="F96">
        <v>2505303.0213119998</v>
      </c>
      <c r="G96">
        <v>2461025.4973793998</v>
      </c>
      <c r="H96">
        <v>2456488.2607650002</v>
      </c>
      <c r="I96">
        <v>2269778.4404022</v>
      </c>
      <c r="J96">
        <v>2687981.366616</v>
      </c>
      <c r="K96">
        <v>2362422.4583778004</v>
      </c>
      <c r="L96">
        <v>2579135.4379980001</v>
      </c>
      <c r="M96">
        <v>2582088.1499700001</v>
      </c>
      <c r="N96">
        <v>2483412.0240384</v>
      </c>
      <c r="O96">
        <v>2531399.9277840005</v>
      </c>
      <c r="P96" s="71"/>
    </row>
    <row r="97" spans="1:16" x14ac:dyDescent="0.35">
      <c r="A97">
        <v>54</v>
      </c>
      <c r="B97">
        <v>1</v>
      </c>
      <c r="C97" t="s">
        <v>148</v>
      </c>
      <c r="D97">
        <v>246458.66699999999</v>
      </c>
      <c r="E97">
        <v>253569.66420000003</v>
      </c>
      <c r="F97">
        <v>187969.10219999999</v>
      </c>
      <c r="G97">
        <v>222797.43090000001</v>
      </c>
      <c r="H97">
        <v>227237.69989999998</v>
      </c>
      <c r="I97">
        <v>216226.74</v>
      </c>
      <c r="J97">
        <v>259216.47440000004</v>
      </c>
      <c r="K97">
        <v>265480.60000000003</v>
      </c>
      <c r="L97">
        <v>258416.77000000002</v>
      </c>
      <c r="M97">
        <v>195875.98800000001</v>
      </c>
      <c r="N97">
        <v>249944.50050800006</v>
      </c>
      <c r="O97">
        <v>237147.26</v>
      </c>
      <c r="P97" s="71"/>
    </row>
    <row r="98" spans="1:16" x14ac:dyDescent="0.35">
      <c r="A98">
        <v>55</v>
      </c>
      <c r="B98">
        <v>1</v>
      </c>
      <c r="C98" t="s">
        <v>148</v>
      </c>
      <c r="D98">
        <v>-223942.33619999999</v>
      </c>
      <c r="E98">
        <v>-255308.28479999999</v>
      </c>
      <c r="F98">
        <v>-242433.984</v>
      </c>
      <c r="G98">
        <v>-342159.51</v>
      </c>
      <c r="H98">
        <v>-215838.6594</v>
      </c>
      <c r="I98">
        <v>-220029.29520000002</v>
      </c>
      <c r="J98">
        <v>-302990.0148</v>
      </c>
      <c r="K98">
        <v>-233298.58699999997</v>
      </c>
      <c r="L98">
        <v>-287173.08</v>
      </c>
      <c r="M98">
        <v>-312561.68040000001</v>
      </c>
      <c r="N98">
        <v>-352652.16220000008</v>
      </c>
      <c r="O98">
        <v>-277475.28899999999</v>
      </c>
      <c r="P98" s="71"/>
    </row>
    <row r="99" spans="1:16" x14ac:dyDescent="0.35">
      <c r="A99">
        <v>56</v>
      </c>
      <c r="B99">
        <v>1</v>
      </c>
      <c r="C99" t="s">
        <v>148</v>
      </c>
      <c r="D99">
        <v>350919.96799999999</v>
      </c>
      <c r="E99">
        <v>362001.65120000002</v>
      </c>
      <c r="F99">
        <v>392118.19840000005</v>
      </c>
      <c r="G99">
        <v>431205.63200000004</v>
      </c>
      <c r="H99">
        <v>407534.55359999998</v>
      </c>
      <c r="I99">
        <v>414960.03520000004</v>
      </c>
      <c r="J99">
        <v>365620.16</v>
      </c>
      <c r="K99">
        <v>396000.55680000002</v>
      </c>
      <c r="L99">
        <v>423365.52960000007</v>
      </c>
      <c r="M99">
        <v>358307.75679999997</v>
      </c>
      <c r="N99">
        <v>361662.41599999997</v>
      </c>
      <c r="O99">
        <v>384165.01760000002</v>
      </c>
      <c r="P99" s="71"/>
    </row>
    <row r="100" spans="1:16" x14ac:dyDescent="0.35">
      <c r="A100">
        <v>57</v>
      </c>
      <c r="B100">
        <v>1</v>
      </c>
      <c r="C100" t="s">
        <v>148</v>
      </c>
      <c r="D100">
        <v>-1208300.3296000001</v>
      </c>
      <c r="E100">
        <v>-1149863.8704000001</v>
      </c>
      <c r="F100">
        <v>-1208300.3296000001</v>
      </c>
      <c r="G100">
        <v>-1160446.8512000002</v>
      </c>
      <c r="H100">
        <v>-1256153.808</v>
      </c>
      <c r="I100">
        <v>-1115814.28</v>
      </c>
      <c r="J100">
        <v>-1161597.1751999999</v>
      </c>
      <c r="K100">
        <v>-1172985.3828</v>
      </c>
      <c r="L100">
        <v>-1171604.9939999999</v>
      </c>
      <c r="M100">
        <v>-1138130.5656000001</v>
      </c>
      <c r="N100">
        <v>-1185063.7848</v>
      </c>
      <c r="O100">
        <v>-1184373.5904000001</v>
      </c>
      <c r="P100" s="71"/>
    </row>
    <row r="101" spans="1:16" x14ac:dyDescent="0.35">
      <c r="A101">
        <v>58</v>
      </c>
      <c r="B101">
        <v>1</v>
      </c>
      <c r="C101" t="s">
        <v>148</v>
      </c>
      <c r="D101">
        <v>314215.28320000001</v>
      </c>
      <c r="E101">
        <v>314215.28320000001</v>
      </c>
      <c r="F101">
        <v>320627.84000000003</v>
      </c>
      <c r="G101">
        <v>317421.56160000002</v>
      </c>
      <c r="H101">
        <v>304843.08479999995</v>
      </c>
      <c r="I101">
        <v>326947.908</v>
      </c>
      <c r="J101">
        <v>311378.96000000002</v>
      </c>
      <c r="K101">
        <v>314369.43119999999</v>
      </c>
      <c r="L101">
        <v>299047.12</v>
      </c>
      <c r="M101">
        <v>311317.30079999997</v>
      </c>
      <c r="N101">
        <v>311009.0048</v>
      </c>
      <c r="O101">
        <v>316989.9472</v>
      </c>
      <c r="P101" s="71"/>
    </row>
    <row r="102" spans="1:16" x14ac:dyDescent="0.35">
      <c r="A102">
        <v>59</v>
      </c>
      <c r="B102">
        <v>1</v>
      </c>
      <c r="C102" t="s">
        <v>148</v>
      </c>
      <c r="D102">
        <v>-4439770.3028000006</v>
      </c>
      <c r="E102">
        <v>-4401240.9210000001</v>
      </c>
      <c r="F102">
        <v>-4564249.8440000005</v>
      </c>
      <c r="G102">
        <v>-4447391.4992000004</v>
      </c>
      <c r="H102">
        <v>-4317407.7605999997</v>
      </c>
      <c r="I102">
        <v>-4623525.8160000006</v>
      </c>
      <c r="J102">
        <v>-4134499.0470000003</v>
      </c>
      <c r="K102">
        <v>-4148047.8406000002</v>
      </c>
      <c r="L102">
        <v>-4667559.3952000001</v>
      </c>
      <c r="M102">
        <v>-4490154.8790000007</v>
      </c>
      <c r="N102">
        <v>-3983345.3184000002</v>
      </c>
      <c r="O102">
        <v>-4319101.3598000007</v>
      </c>
      <c r="P102" s="71"/>
    </row>
    <row r="103" spans="1:16" x14ac:dyDescent="0.35">
      <c r="A103">
        <v>60</v>
      </c>
      <c r="B103">
        <v>1</v>
      </c>
      <c r="C103" t="s">
        <v>148</v>
      </c>
      <c r="D103">
        <v>-4181086.6240000003</v>
      </c>
      <c r="E103">
        <v>-3943562.2861000001</v>
      </c>
      <c r="F103">
        <v>-3983279.2650000001</v>
      </c>
      <c r="G103">
        <v>-3845115.2480000001</v>
      </c>
      <c r="H103">
        <v>-3801411.47</v>
      </c>
      <c r="I103">
        <v>-3593077.6058</v>
      </c>
      <c r="J103">
        <v>-3735391.1608000007</v>
      </c>
      <c r="K103">
        <v>-3267599.8605</v>
      </c>
      <c r="L103">
        <v>-3732920.5774000003</v>
      </c>
      <c r="M103">
        <v>-3681252.432</v>
      </c>
      <c r="N103">
        <v>-3478025.8859999999</v>
      </c>
      <c r="O103">
        <v>-3474646.1976000001</v>
      </c>
      <c r="P103" s="71"/>
    </row>
    <row r="104" spans="1:16" x14ac:dyDescent="0.35">
      <c r="A104">
        <v>61</v>
      </c>
      <c r="B104">
        <v>1</v>
      </c>
      <c r="C104" t="s">
        <v>148</v>
      </c>
      <c r="D104">
        <v>216450.12480000002</v>
      </c>
      <c r="E104">
        <v>183686.2616</v>
      </c>
      <c r="F104">
        <v>198604.43460000001</v>
      </c>
      <c r="G104">
        <v>240906.96</v>
      </c>
      <c r="H104">
        <v>184393.91879999998</v>
      </c>
      <c r="I104">
        <v>215813.26799999998</v>
      </c>
      <c r="J104">
        <v>177803.64360000001</v>
      </c>
      <c r="K104">
        <v>180847.56480000002</v>
      </c>
      <c r="L104">
        <v>155137.10519999999</v>
      </c>
      <c r="M104">
        <v>227390.13</v>
      </c>
      <c r="N104">
        <v>223510.31040000002</v>
      </c>
      <c r="O104">
        <v>178633.30940000003</v>
      </c>
      <c r="P104" s="71"/>
    </row>
    <row r="105" spans="1:16" x14ac:dyDescent="0.35">
      <c r="A105">
        <v>62</v>
      </c>
      <c r="B105">
        <v>1</v>
      </c>
      <c r="C105" t="s">
        <v>148</v>
      </c>
      <c r="D105">
        <v>-3274355.1847890001</v>
      </c>
      <c r="E105">
        <v>-3763557.5325480001</v>
      </c>
      <c r="F105">
        <v>-3773987.3445119997</v>
      </c>
      <c r="G105">
        <v>-3917196.6857100003</v>
      </c>
      <c r="H105">
        <v>-3813299.7126839999</v>
      </c>
      <c r="I105">
        <v>-3522055.1149619999</v>
      </c>
      <c r="J105">
        <v>-3466964.3133060001</v>
      </c>
      <c r="K105">
        <v>-3905964.5805180008</v>
      </c>
      <c r="L105">
        <v>-3524875.2972180001</v>
      </c>
      <c r="M105">
        <v>-3891924.4490279998</v>
      </c>
      <c r="N105">
        <v>-3925219.6179900002</v>
      </c>
      <c r="O105">
        <v>-3887712.4095810005</v>
      </c>
      <c r="P105" s="71"/>
    </row>
    <row r="106" spans="1:16" x14ac:dyDescent="0.35">
      <c r="A106">
        <v>63</v>
      </c>
      <c r="B106">
        <v>1</v>
      </c>
      <c r="C106" t="s">
        <v>148</v>
      </c>
      <c r="D106">
        <v>-251921.43636660001</v>
      </c>
      <c r="E106">
        <v>-271589.48770380003</v>
      </c>
      <c r="F106">
        <v>-289297.01299200003</v>
      </c>
      <c r="G106">
        <v>-283994.39346299996</v>
      </c>
      <c r="H106">
        <v>-301206.17488499999</v>
      </c>
      <c r="I106">
        <v>-266782.61204099999</v>
      </c>
      <c r="J106">
        <v>-280821.51456450002</v>
      </c>
      <c r="K106">
        <v>-300893.06461200002</v>
      </c>
      <c r="L106">
        <v>-275388.50275199994</v>
      </c>
      <c r="M106">
        <v>-286584.51590999996</v>
      </c>
      <c r="N106">
        <v>-313405.09740800003</v>
      </c>
      <c r="O106">
        <v>-277627.70538360009</v>
      </c>
      <c r="P106" s="71"/>
    </row>
    <row r="107" spans="1:16" x14ac:dyDescent="0.35">
      <c r="A107">
        <v>64</v>
      </c>
      <c r="B107">
        <v>1</v>
      </c>
      <c r="C107" t="s">
        <v>148</v>
      </c>
      <c r="D107">
        <v>-15244788.679158811</v>
      </c>
      <c r="E107">
        <v>-15831983.451303624</v>
      </c>
      <c r="F107">
        <v>-16267397.929982018</v>
      </c>
      <c r="G107">
        <v>-14148075.246393705</v>
      </c>
      <c r="H107">
        <v>-14459456.852411017</v>
      </c>
      <c r="I107">
        <v>-15194174.899425728</v>
      </c>
      <c r="J107">
        <v>-14165882.254717119</v>
      </c>
      <c r="K107">
        <v>-14234670.112371644</v>
      </c>
      <c r="L107">
        <v>-15859196.823598776</v>
      </c>
      <c r="M107">
        <v>-14707301.282880651</v>
      </c>
      <c r="N107">
        <v>-14977503.157905413</v>
      </c>
      <c r="O107">
        <v>-15851346.857774459</v>
      </c>
      <c r="P107" s="71"/>
    </row>
    <row r="108" spans="1:16" x14ac:dyDescent="0.35">
      <c r="A108">
        <v>65</v>
      </c>
      <c r="B108">
        <v>1</v>
      </c>
      <c r="C108" t="s">
        <v>148</v>
      </c>
      <c r="D108">
        <v>5830763.0040000007</v>
      </c>
      <c r="E108">
        <v>5661033.7227999996</v>
      </c>
      <c r="F108">
        <v>5509508.8439999996</v>
      </c>
      <c r="G108">
        <v>5404565.8184000002</v>
      </c>
      <c r="H108">
        <v>5624089.4944000002</v>
      </c>
      <c r="I108">
        <v>5137389.4419999998</v>
      </c>
      <c r="J108">
        <v>4830056.2955999998</v>
      </c>
      <c r="K108">
        <v>6125245.9840000011</v>
      </c>
      <c r="L108">
        <v>6240362.0580000011</v>
      </c>
      <c r="M108">
        <v>4362631.4928000001</v>
      </c>
      <c r="N108">
        <v>5247151.28</v>
      </c>
      <c r="O108">
        <v>5514863.0800000001</v>
      </c>
      <c r="P108" s="71"/>
    </row>
    <row r="109" spans="1:16" x14ac:dyDescent="0.35">
      <c r="A109">
        <v>66</v>
      </c>
      <c r="B109">
        <v>1</v>
      </c>
      <c r="C109" t="s">
        <v>148</v>
      </c>
      <c r="D109">
        <v>7734226.5</v>
      </c>
      <c r="E109">
        <v>7734226.5</v>
      </c>
      <c r="F109">
        <v>7215862.5</v>
      </c>
      <c r="G109">
        <v>7508178.5625</v>
      </c>
      <c r="H109">
        <v>6927964.3125</v>
      </c>
      <c r="I109">
        <v>7285075.875</v>
      </c>
      <c r="J109">
        <v>7289493.75</v>
      </c>
      <c r="K109">
        <v>7289493.75</v>
      </c>
      <c r="L109">
        <v>7659858.9375</v>
      </c>
      <c r="M109">
        <v>6997914</v>
      </c>
      <c r="N109">
        <v>7427920.5</v>
      </c>
      <c r="O109">
        <v>7190091.5625</v>
      </c>
      <c r="P109" s="71"/>
    </row>
    <row r="110" spans="1:16" x14ac:dyDescent="0.35">
      <c r="A110">
        <v>67</v>
      </c>
      <c r="B110">
        <v>1</v>
      </c>
      <c r="C110" t="s">
        <v>148</v>
      </c>
      <c r="D110">
        <v>-3686197.7550736996</v>
      </c>
      <c r="E110">
        <v>-3989623.3694099998</v>
      </c>
      <c r="F110">
        <v>-3572861.6063192002</v>
      </c>
      <c r="G110">
        <v>-4198830.9848380005</v>
      </c>
      <c r="H110">
        <v>-3511599.5941289999</v>
      </c>
      <c r="I110">
        <v>-3335679.2389899995</v>
      </c>
      <c r="J110">
        <v>-3897185.6500500003</v>
      </c>
      <c r="K110">
        <v>-3878992.8701600004</v>
      </c>
      <c r="L110">
        <v>-3988904.3933310001</v>
      </c>
      <c r="M110">
        <v>-3637373.2733800001</v>
      </c>
      <c r="N110">
        <v>-4251503.0829440001</v>
      </c>
      <c r="O110">
        <v>-3937362.8217000002</v>
      </c>
      <c r="P110" s="71"/>
    </row>
    <row r="111" spans="1:16" x14ac:dyDescent="0.35">
      <c r="A111">
        <v>68</v>
      </c>
      <c r="B111">
        <v>1</v>
      </c>
      <c r="C111" t="s">
        <v>148</v>
      </c>
      <c r="D111">
        <v>1005143.5992500749</v>
      </c>
      <c r="E111">
        <v>-3181060.1886642994</v>
      </c>
      <c r="F111">
        <v>-4339437.4360605357</v>
      </c>
      <c r="G111">
        <v>-1175951.8326870855</v>
      </c>
      <c r="H111">
        <v>2405172.6010929001</v>
      </c>
      <c r="I111">
        <v>-290589.02002828382</v>
      </c>
      <c r="J111">
        <v>2868177.7692118771</v>
      </c>
      <c r="K111">
        <v>3627158.9802393364</v>
      </c>
      <c r="L111">
        <v>3173157.991678189</v>
      </c>
      <c r="M111">
        <v>1870753.7569824895</v>
      </c>
      <c r="N111">
        <v>1086965.4399745418</v>
      </c>
      <c r="O111">
        <v>509528.81357143633</v>
      </c>
      <c r="P111" s="45"/>
    </row>
    <row r="112" spans="1:16" x14ac:dyDescent="0.35">
      <c r="A112">
        <v>69</v>
      </c>
      <c r="B112">
        <v>1</v>
      </c>
      <c r="C112" t="s">
        <v>148</v>
      </c>
      <c r="D112">
        <v>10312233</v>
      </c>
      <c r="E112">
        <v>11317376.599250074</v>
      </c>
      <c r="F112">
        <v>8136316.410585775</v>
      </c>
      <c r="G112">
        <v>3796878.9745252393</v>
      </c>
      <c r="H112">
        <v>2620927.1418381538</v>
      </c>
      <c r="I112">
        <v>5026099.742931054</v>
      </c>
      <c r="J112">
        <v>4735510.7229027702</v>
      </c>
      <c r="K112">
        <v>7603688.4921146473</v>
      </c>
      <c r="L112">
        <v>11230847.472353984</v>
      </c>
      <c r="M112">
        <v>14404005.464032173</v>
      </c>
      <c r="N112">
        <v>16274759.221014664</v>
      </c>
      <c r="O112">
        <v>17361724.660989206</v>
      </c>
      <c r="P112" s="71"/>
    </row>
    <row r="113" spans="1:16" x14ac:dyDescent="0.35">
      <c r="A113">
        <v>70</v>
      </c>
      <c r="B113">
        <v>1</v>
      </c>
      <c r="C113" t="s">
        <v>148</v>
      </c>
      <c r="D113">
        <v>11317376.599250074</v>
      </c>
      <c r="E113">
        <v>8136316.410585775</v>
      </c>
      <c r="F113">
        <v>3796878.9745252393</v>
      </c>
      <c r="G113">
        <v>2620927.1418381538</v>
      </c>
      <c r="H113">
        <v>5026099.742931054</v>
      </c>
      <c r="I113">
        <v>4735510.7229027702</v>
      </c>
      <c r="J113">
        <v>7603688.4921146473</v>
      </c>
      <c r="K113">
        <v>11230847.472353984</v>
      </c>
      <c r="L113">
        <v>14404005.464032173</v>
      </c>
      <c r="M113">
        <v>16274759.221014664</v>
      </c>
      <c r="N113">
        <v>17361724.660989206</v>
      </c>
      <c r="O113">
        <v>17871253.474560641</v>
      </c>
      <c r="P113" s="45"/>
    </row>
    <row r="116" spans="1:16" x14ac:dyDescent="0.35">
      <c r="D116" s="73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D2812-C407-4733-8419-546295A55B43}">
  <sheetPr>
    <tabColor theme="3" tint="0.79998168889431442"/>
  </sheetPr>
  <dimension ref="A1:L38"/>
  <sheetViews>
    <sheetView showGridLines="0" tabSelected="1" zoomScale="70" zoomScaleNormal="70" workbookViewId="0">
      <selection activeCell="D15" sqref="D15"/>
    </sheetView>
  </sheetViews>
  <sheetFormatPr defaultRowHeight="15" x14ac:dyDescent="0.35"/>
  <cols>
    <col min="1" max="1" width="10.5546875" bestFit="1" customWidth="1"/>
    <col min="2" max="3" width="10.5546875" customWidth="1"/>
    <col min="4" max="4" width="18" bestFit="1" customWidth="1"/>
    <col min="5" max="5" width="25" bestFit="1" customWidth="1"/>
    <col min="6" max="6" width="38.88671875" customWidth="1"/>
    <col min="7" max="7" width="21.44140625" bestFit="1" customWidth="1"/>
    <col min="8" max="8" width="28.44140625" customWidth="1"/>
    <col min="9" max="9" width="30.5546875" bestFit="1" customWidth="1"/>
    <col min="10" max="10" width="12.44140625" bestFit="1" customWidth="1"/>
    <col min="11" max="11" width="26.109375" bestFit="1" customWidth="1"/>
    <col min="12" max="12" width="42.44140625" customWidth="1"/>
    <col min="24" max="24" width="24.6640625" bestFit="1" customWidth="1"/>
    <col min="25" max="25" width="138.44140625" bestFit="1" customWidth="1"/>
  </cols>
  <sheetData>
    <row r="1" spans="1:12" x14ac:dyDescent="0.35">
      <c r="A1" s="1" t="s">
        <v>168</v>
      </c>
      <c r="B1" s="1" t="s">
        <v>203</v>
      </c>
      <c r="C1" s="1" t="s">
        <v>204</v>
      </c>
      <c r="D1" s="1" t="s">
        <v>14</v>
      </c>
      <c r="E1" s="1" t="s">
        <v>11</v>
      </c>
      <c r="F1" s="1" t="s">
        <v>170</v>
      </c>
      <c r="G1" s="1" t="s">
        <v>144</v>
      </c>
      <c r="H1" s="1" t="s">
        <v>143</v>
      </c>
      <c r="I1" s="1" t="s">
        <v>171</v>
      </c>
      <c r="J1" s="1" t="s">
        <v>13</v>
      </c>
      <c r="K1" s="1" t="s">
        <v>12</v>
      </c>
      <c r="L1" s="1" t="s">
        <v>169</v>
      </c>
    </row>
    <row r="2" spans="1:12" x14ac:dyDescent="0.35">
      <c r="A2" s="74">
        <v>45717</v>
      </c>
      <c r="B2" s="81">
        <v>2</v>
      </c>
      <c r="C2" s="74" t="str">
        <f>+IF(Comments_hierarchical[[#This Row],[CalcID]]=1,"MTD",IF(Comments_hierarchical[[#This Row],[CalcID]]=2,"YTD","Full year"))</f>
        <v>YTD</v>
      </c>
      <c r="D2" s="1">
        <f>_xlfn.XLOOKUP(Comments_hierarchical[[#This Row],[Account group]], Accounts[Account group], Accounts[AccountGroupID])</f>
        <v>1</v>
      </c>
      <c r="E2" s="1" t="str">
        <f>_xlfn.XLOOKUP(Comments_hierarchical[[#This Row],[AccountID]], Accounts[AccountID], Accounts[Account group])</f>
        <v>Revenue</v>
      </c>
      <c r="F2" s="75"/>
      <c r="G2" s="1">
        <f>_xlfn.XLOOKUP(Comments_hierarchical[[#This Row],[Account subgroup]], Accounts[Account subgroup], Accounts[AccountSubGroupID])</f>
        <v>1</v>
      </c>
      <c r="H2" s="1" t="str">
        <f>_xlfn.XLOOKUP(Comments_hierarchical[[#This Row],[AccountID]], Accounts[AccountID], Accounts[Account subgroup])</f>
        <v>Product revenue</v>
      </c>
      <c r="I2" s="75"/>
      <c r="J2" s="1">
        <f>_xlfn.XLOOKUP(Comments_hierarchical[[#This Row],[Account]],Accounts[Account],Accounts[AccountID])</f>
        <v>1</v>
      </c>
      <c r="K2" s="1" t="s">
        <v>15</v>
      </c>
      <c r="L2" s="77" t="s">
        <v>206</v>
      </c>
    </row>
    <row r="3" spans="1:12" x14ac:dyDescent="0.35">
      <c r="A3" s="74">
        <v>45717</v>
      </c>
      <c r="B3" s="81">
        <v>2</v>
      </c>
      <c r="C3" s="74" t="str">
        <f>+IF(Comments_hierarchical[[#This Row],[CalcID]]=1,"MTD",IF(Comments_hierarchical[[#This Row],[CalcID]]=2,"YTD","Full year"))</f>
        <v>YTD</v>
      </c>
      <c r="D3" s="1">
        <f>_xlfn.XLOOKUP(Comments_hierarchical[[#This Row],[Account group]], Accounts[Account group], Accounts[AccountGroupID])</f>
        <v>1</v>
      </c>
      <c r="E3" s="1" t="str">
        <f>_xlfn.XLOOKUP(Comments_hierarchical[[#This Row],[AccountID]], Accounts[AccountID], Accounts[Account group])</f>
        <v>Revenue</v>
      </c>
      <c r="F3" s="76"/>
      <c r="G3" s="1">
        <f>_xlfn.XLOOKUP(Comments_hierarchical[[#This Row],[Account subgroup]], Accounts[Account subgroup], Accounts[AccountSubGroupID])</f>
        <v>2</v>
      </c>
      <c r="H3" s="1" t="str">
        <f>_xlfn.XLOOKUP(Comments_hierarchical[[#This Row],[AccountID]], Accounts[AccountID], Accounts[Account subgroup])</f>
        <v>Service and other revenue</v>
      </c>
      <c r="I3" s="75"/>
      <c r="J3" s="1">
        <f>_xlfn.XLOOKUP(Comments_hierarchical[[#This Row],[Account]],Accounts[Account],Accounts[AccountID])</f>
        <v>2</v>
      </c>
      <c r="K3" s="1" t="s">
        <v>16</v>
      </c>
      <c r="L3" s="78" t="s">
        <v>205</v>
      </c>
    </row>
    <row r="4" spans="1:12" x14ac:dyDescent="0.35">
      <c r="A4" s="74">
        <v>45717</v>
      </c>
      <c r="B4" s="81">
        <v>1</v>
      </c>
      <c r="C4" s="74" t="str">
        <f>+IF(Comments_hierarchical[[#This Row],[CalcID]]=1,"MTD",IF(Comments_hierarchical[[#This Row],[CalcID]]=2,"YTD","Full year"))</f>
        <v>MTD</v>
      </c>
      <c r="D4" s="1">
        <f>_xlfn.XLOOKUP(Comments_hierarchical[[#This Row],[Account group]], Accounts[Account group], Accounts[AccountGroupID])</f>
        <v>1</v>
      </c>
      <c r="E4" s="1" t="str">
        <f>_xlfn.XLOOKUP(Comments_hierarchical[[#This Row],[AccountID]], Accounts[AccountID], Accounts[Account group])</f>
        <v>Revenue</v>
      </c>
      <c r="F4" s="76"/>
      <c r="G4" s="1">
        <f>_xlfn.XLOOKUP(Comments_hierarchical[[#This Row],[Account subgroup]], Accounts[Account subgroup], Accounts[AccountSubGroupID])</f>
        <v>1</v>
      </c>
      <c r="H4" s="1" t="str">
        <f>_xlfn.XLOOKUP(Comments_hierarchical[[#This Row],[AccountID]], Accounts[AccountID], Accounts[Account subgroup])</f>
        <v>Product revenue</v>
      </c>
      <c r="I4" s="75"/>
      <c r="J4" s="1">
        <f>_xlfn.XLOOKUP(Comments_hierarchical[[#This Row],[Account]],Accounts[Account],Accounts[AccountID])</f>
        <v>1</v>
      </c>
      <c r="K4" s="1" t="s">
        <v>15</v>
      </c>
      <c r="L4" s="78" t="s">
        <v>238</v>
      </c>
    </row>
    <row r="5" spans="1:12" x14ac:dyDescent="0.35">
      <c r="A5" s="74">
        <v>45717</v>
      </c>
      <c r="B5" s="81">
        <v>1</v>
      </c>
      <c r="C5" s="74" t="str">
        <f>+IF(Comments_hierarchical[[#This Row],[CalcID]]=1,"MTD",IF(Comments_hierarchical[[#This Row],[CalcID]]=2,"YTD","Full year"))</f>
        <v>MTD</v>
      </c>
      <c r="D5" s="1">
        <f>_xlfn.XLOOKUP(Comments_hierarchical[[#This Row],[Account group]], Accounts[Account group], Accounts[AccountGroupID])</f>
        <v>4</v>
      </c>
      <c r="E5" s="1" t="str">
        <f>_xlfn.XLOOKUP(Comments_hierarchical[[#This Row],[AccountID]], Accounts[AccountID], Accounts[Account group])</f>
        <v>Operating expenses</v>
      </c>
      <c r="F5" s="76"/>
      <c r="G5" s="1">
        <f>_xlfn.XLOOKUP(Comments_hierarchical[[#This Row],[Account subgroup]], Accounts[Account subgroup], Accounts[AccountSubGroupID])</f>
        <v>6</v>
      </c>
      <c r="H5" s="1" t="str">
        <f>_xlfn.XLOOKUP(Comments_hierarchical[[#This Row],[AccountID]], Accounts[AccountID], Accounts[Account subgroup])</f>
        <v xml:space="preserve">Research and development </v>
      </c>
      <c r="I5" s="75"/>
      <c r="J5" s="1">
        <f>_xlfn.XLOOKUP(Comments_hierarchical[[#This Row],[Account]],Accounts[Account],Accounts[AccountID])</f>
        <v>6</v>
      </c>
      <c r="K5" s="1" t="s">
        <v>0</v>
      </c>
      <c r="L5" s="78" t="s">
        <v>239</v>
      </c>
    </row>
    <row r="6" spans="1:12" x14ac:dyDescent="0.35">
      <c r="A6" s="74">
        <v>45717</v>
      </c>
      <c r="B6" s="81">
        <v>1</v>
      </c>
      <c r="C6" s="74" t="str">
        <f>+IF(Comments_hierarchical[[#This Row],[CalcID]]=1,"MTD",IF(Comments_hierarchical[[#This Row],[CalcID]]=2,"YTD","Full year"))</f>
        <v>MTD</v>
      </c>
      <c r="D6" s="1">
        <f>_xlfn.XLOOKUP(Comments_hierarchical[[#This Row],[Account group]], Accounts[Account group], Accounts[AccountGroupID])</f>
        <v>2</v>
      </c>
      <c r="E6" s="1" t="str">
        <f>_xlfn.XLOOKUP(Comments_hierarchical[[#This Row],[AccountID]], Accounts[AccountID], Accounts[Account group])</f>
        <v>COGS</v>
      </c>
      <c r="F6" s="76"/>
      <c r="G6" s="1">
        <f>_xlfn.XLOOKUP(Comments_hierarchical[[#This Row],[Account subgroup]], Accounts[Account subgroup], Accounts[AccountSubGroupID])</f>
        <v>3</v>
      </c>
      <c r="H6" s="1" t="str">
        <f>_xlfn.XLOOKUP(Comments_hierarchical[[#This Row],[AccountID]], Accounts[AccountID], Accounts[Account subgroup])</f>
        <v>Product cost</v>
      </c>
      <c r="I6" s="75"/>
      <c r="J6" s="1">
        <f>_xlfn.XLOOKUP(Comments_hierarchical[[#This Row],[Account]],Accounts[Account],Accounts[AccountID])</f>
        <v>3</v>
      </c>
      <c r="K6" s="1" t="s">
        <v>17</v>
      </c>
      <c r="L6" s="77" t="s">
        <v>207</v>
      </c>
    </row>
    <row r="7" spans="1:12" x14ac:dyDescent="0.35">
      <c r="A7" s="74">
        <v>45717</v>
      </c>
      <c r="B7" s="81">
        <v>1</v>
      </c>
      <c r="C7" s="74" t="str">
        <f>+IF(Comments_hierarchical[[#This Row],[CalcID]]=1,"MTD",IF(Comments_hierarchical[[#This Row],[CalcID]]=2,"YTD","Full year"))</f>
        <v>MTD</v>
      </c>
      <c r="D7" s="1">
        <f>_xlfn.XLOOKUP(Comments_hierarchical[[#This Row],[Account group]], Accounts[Account group], Accounts[AccountGroupID])</f>
        <v>5</v>
      </c>
      <c r="E7" s="1" t="str">
        <f>_xlfn.XLOOKUP(Comments_hierarchical[[#This Row],[AccountID]], Accounts[AccountID], Accounts[Account group])</f>
        <v>Operating income</v>
      </c>
      <c r="F7" s="76" t="s">
        <v>241</v>
      </c>
      <c r="G7" s="1">
        <f>_xlfn.XLOOKUP(Comments_hierarchical[[#This Row],[Account subgroup]], Accounts[Account subgroup], Accounts[AccountSubGroupID])</f>
        <v>10</v>
      </c>
      <c r="H7" s="1" t="str">
        <f>_xlfn.XLOOKUP(Comments_hierarchical[[#This Row],[AccountID]], Accounts[AccountID], Accounts[Account subgroup])</f>
        <v>Operating income</v>
      </c>
      <c r="I7" s="75"/>
      <c r="J7" s="1">
        <f>_xlfn.XLOOKUP(Comments_hierarchical[[#This Row],[Account]],Accounts[Account],Accounts[AccountID])</f>
        <v>10</v>
      </c>
      <c r="K7" s="1" t="s">
        <v>4</v>
      </c>
      <c r="L7" s="77"/>
    </row>
    <row r="8" spans="1:12" x14ac:dyDescent="0.35">
      <c r="A8" s="74">
        <v>45717</v>
      </c>
      <c r="B8" s="81">
        <v>2</v>
      </c>
      <c r="C8" s="74" t="str">
        <f>+IF(Comments_hierarchical[[#This Row],[CalcID]]=1,"MTD",IF(Comments_hierarchical[[#This Row],[CalcID]]=2,"YTD","Full year"))</f>
        <v>YTD</v>
      </c>
      <c r="D8" s="1">
        <f>_xlfn.XLOOKUP(Comments_hierarchical[[#This Row],[Account group]], Accounts[Account group], Accounts[AccountGroupID])</f>
        <v>3</v>
      </c>
      <c r="E8" s="1" t="str">
        <f>_xlfn.XLOOKUP(Comments_hierarchical[[#This Row],[AccountID]], Accounts[AccountID], Accounts[Account group])</f>
        <v>Gross profit</v>
      </c>
      <c r="F8" s="75" t="s">
        <v>208</v>
      </c>
      <c r="G8" s="1">
        <f>_xlfn.XLOOKUP(Comments_hierarchical[[#This Row],[Account subgroup]], Accounts[Account subgroup], Accounts[AccountSubGroupID])</f>
        <v>5</v>
      </c>
      <c r="H8" s="1" t="str">
        <f>_xlfn.XLOOKUP(Comments_hierarchical[[#This Row],[AccountID]], Accounts[AccountID], Accounts[Account subgroup])</f>
        <v>Gross profit</v>
      </c>
      <c r="I8" s="75"/>
      <c r="J8" s="1">
        <f>_xlfn.XLOOKUP(Comments_hierarchical[[#This Row],[Account]],Accounts[Account],Accounts[AccountID])</f>
        <v>5</v>
      </c>
      <c r="K8" s="1" t="s">
        <v>58</v>
      </c>
      <c r="L8" s="77"/>
    </row>
    <row r="9" spans="1:12" x14ac:dyDescent="0.35">
      <c r="A9" s="74">
        <v>45717</v>
      </c>
      <c r="B9" s="81">
        <v>3</v>
      </c>
      <c r="C9" s="74" t="str">
        <f>+IF(Comments_hierarchical[[#This Row],[CalcID]]=1,"MTD",IF(Comments_hierarchical[[#This Row],[CalcID]]=2,"YTD","Full year"))</f>
        <v>Full year</v>
      </c>
      <c r="D9" s="1">
        <f>_xlfn.XLOOKUP(Comments_hierarchical[[#This Row],[Account group]], Accounts[Account group], Accounts[AccountGroupID])</f>
        <v>3</v>
      </c>
      <c r="E9" s="1" t="str">
        <f>_xlfn.XLOOKUP(Comments_hierarchical[[#This Row],[AccountID]], Accounts[AccountID], Accounts[Account group])</f>
        <v>Gross profit</v>
      </c>
      <c r="F9" s="75" t="s">
        <v>209</v>
      </c>
      <c r="G9" s="1">
        <f>_xlfn.XLOOKUP(Comments_hierarchical[[#This Row],[Account subgroup]], Accounts[Account subgroup], Accounts[AccountSubGroupID])</f>
        <v>5</v>
      </c>
      <c r="H9" s="1" t="str">
        <f>_xlfn.XLOOKUP(Comments_hierarchical[[#This Row],[AccountID]], Accounts[AccountID], Accounts[Account subgroup])</f>
        <v>Gross profit</v>
      </c>
      <c r="I9" s="75"/>
      <c r="J9" s="1">
        <f>_xlfn.XLOOKUP(Comments_hierarchical[[#This Row],[Account]],Accounts[Account],Accounts[AccountID])</f>
        <v>5</v>
      </c>
      <c r="K9" s="1" t="s">
        <v>58</v>
      </c>
      <c r="L9" s="77"/>
    </row>
    <row r="10" spans="1:12" x14ac:dyDescent="0.35">
      <c r="A10" s="74">
        <v>45717</v>
      </c>
      <c r="B10" s="81">
        <v>1</v>
      </c>
      <c r="C10" s="74" t="str">
        <f>+IF(Comments_hierarchical[[#This Row],[CalcID]]=1,"MTD",IF(Comments_hierarchical[[#This Row],[CalcID]]=2,"YTD","Full year"))</f>
        <v>MTD</v>
      </c>
      <c r="D10" s="1">
        <f>_xlfn.XLOOKUP(Comments_hierarchical[[#This Row],[Account group]], Accounts[Account group], Accounts[AccountGroupID])</f>
        <v>2</v>
      </c>
      <c r="E10" s="1" t="str">
        <f>_xlfn.XLOOKUP(Comments_hierarchical[[#This Row],[AccountID]], Accounts[AccountID], Accounts[Account group])</f>
        <v>COGS</v>
      </c>
      <c r="F10" s="75"/>
      <c r="G10" s="1">
        <f>_xlfn.XLOOKUP(Comments_hierarchical[[#This Row],[Account subgroup]], Accounts[Account subgroup], Accounts[AccountSubGroupID])</f>
        <v>4</v>
      </c>
      <c r="H10" s="1" t="str">
        <f>_xlfn.XLOOKUP(Comments_hierarchical[[#This Row],[AccountID]], Accounts[AccountID], Accounts[Account subgroup])</f>
        <v>Service and other costs</v>
      </c>
      <c r="I10" s="75"/>
      <c r="J10" s="1">
        <f>_xlfn.XLOOKUP(Comments_hierarchical[[#This Row],[Account]],Accounts[Account],Accounts[AccountID])</f>
        <v>4</v>
      </c>
      <c r="K10" s="1" t="s">
        <v>18</v>
      </c>
      <c r="L10" s="77" t="s">
        <v>240</v>
      </c>
    </row>
    <row r="11" spans="1:12" x14ac:dyDescent="0.35">
      <c r="A11" s="74">
        <v>45717</v>
      </c>
      <c r="B11" s="81">
        <v>3</v>
      </c>
      <c r="C11" s="74" t="str">
        <f>+IF(Comments_hierarchical[[#This Row],[CalcID]]=1,"MTD",IF(Comments_hierarchical[[#This Row],[CalcID]]=2,"YTD","Full year"))</f>
        <v>Full year</v>
      </c>
      <c r="D11" s="1">
        <f>_xlfn.XLOOKUP(Comments_hierarchical[[#This Row],[Account group]], Accounts[Account group], Accounts[AccountGroupID])</f>
        <v>4</v>
      </c>
      <c r="E11" s="1" t="str">
        <f>_xlfn.XLOOKUP(Comments_hierarchical[[#This Row],[AccountID]], Accounts[AccountID], Accounts[Account group])</f>
        <v>Operating expenses</v>
      </c>
      <c r="F11" s="75" t="s">
        <v>210</v>
      </c>
      <c r="G11" s="1">
        <f>_xlfn.XLOOKUP(Comments_hierarchical[[#This Row],[Account subgroup]], Accounts[Account subgroup], Accounts[AccountSubGroupID])</f>
        <v>8</v>
      </c>
      <c r="H11" s="1" t="str">
        <f>_xlfn.XLOOKUP(Comments_hierarchical[[#This Row],[AccountID]], Accounts[AccountID], Accounts[Account subgroup])</f>
        <v xml:space="preserve">General and administrative </v>
      </c>
      <c r="I11" s="75"/>
      <c r="J11" s="1">
        <f>_xlfn.XLOOKUP(Comments_hierarchical[[#This Row],[Account]],Accounts[Account],Accounts[AccountID])</f>
        <v>8</v>
      </c>
      <c r="K11" s="1" t="s">
        <v>2</v>
      </c>
      <c r="L11" s="77"/>
    </row>
    <row r="12" spans="1:12" x14ac:dyDescent="0.35">
      <c r="A12" s="74">
        <v>45748</v>
      </c>
      <c r="B12" s="81">
        <v>1</v>
      </c>
      <c r="C12" s="74" t="str">
        <f>+IF(Comments_hierarchical[[#This Row],[CalcID]]=1,"MTD",IF(Comments_hierarchical[[#This Row],[CalcID]]=2,"YTD","Full year"))</f>
        <v>MTD</v>
      </c>
      <c r="D12" s="1">
        <f>_xlfn.XLOOKUP(Comments_hierarchical[[#This Row],[Account group]], Accounts[Account group], Accounts[AccountGroupID])</f>
        <v>1</v>
      </c>
      <c r="E12" s="1" t="str">
        <f>_xlfn.XLOOKUP(Comments_hierarchical[[#This Row],[AccountID]], Accounts[AccountID], Accounts[Account group])</f>
        <v>Revenue</v>
      </c>
      <c r="F12" s="75"/>
      <c r="G12" s="1">
        <f>_xlfn.XLOOKUP(Comments_hierarchical[[#This Row],[Account subgroup]], Accounts[Account subgroup], Accounts[AccountSubGroupID])</f>
        <v>2</v>
      </c>
      <c r="H12" s="1" t="str">
        <f>_xlfn.XLOOKUP(Comments_hierarchical[[#This Row],[AccountID]], Accounts[AccountID], Accounts[Account subgroup])</f>
        <v>Service and other revenue</v>
      </c>
      <c r="I12" s="75"/>
      <c r="J12" s="1">
        <f>_xlfn.XLOOKUP(Comments_hierarchical[[#This Row],[Account]],Accounts[Account],Accounts[AccountID])</f>
        <v>2</v>
      </c>
      <c r="K12" s="1" t="s">
        <v>16</v>
      </c>
      <c r="L12" s="77" t="s">
        <v>211</v>
      </c>
    </row>
    <row r="13" spans="1:12" x14ac:dyDescent="0.35">
      <c r="A13" s="74">
        <v>45748</v>
      </c>
      <c r="B13" s="81">
        <v>3</v>
      </c>
      <c r="C13" s="74" t="str">
        <f>+IF(Comments_hierarchical[[#This Row],[CalcID]]=1,"MTD",IF(Comments_hierarchical[[#This Row],[CalcID]]=2,"YTD","Full year"))</f>
        <v>Full year</v>
      </c>
      <c r="D13" s="1">
        <f>_xlfn.XLOOKUP(Comments_hierarchical[[#This Row],[Account group]], Accounts[Account group], Accounts[AccountGroupID])</f>
        <v>1</v>
      </c>
      <c r="E13" s="1" t="str">
        <f>_xlfn.XLOOKUP(Comments_hierarchical[[#This Row],[AccountID]], Accounts[AccountID], Accounts[Account group])</f>
        <v>Revenue</v>
      </c>
      <c r="F13" s="75"/>
      <c r="G13" s="1">
        <f>_xlfn.XLOOKUP(Comments_hierarchical[[#This Row],[Account subgroup]], Accounts[Account subgroup], Accounts[AccountSubGroupID])</f>
        <v>2</v>
      </c>
      <c r="H13" s="1" t="str">
        <f>_xlfn.XLOOKUP(Comments_hierarchical[[#This Row],[AccountID]], Accounts[AccountID], Accounts[Account subgroup])</f>
        <v>Service and other revenue</v>
      </c>
      <c r="I13" s="75"/>
      <c r="J13" s="1">
        <f>_xlfn.XLOOKUP(Comments_hierarchical[[#This Row],[Account]],Accounts[Account],Accounts[AccountID])</f>
        <v>2</v>
      </c>
      <c r="K13" s="1" t="s">
        <v>16</v>
      </c>
      <c r="L13" s="77" t="s">
        <v>212</v>
      </c>
    </row>
    <row r="14" spans="1:12" x14ac:dyDescent="0.35">
      <c r="A14" s="74">
        <v>45748</v>
      </c>
      <c r="B14" s="81">
        <v>1</v>
      </c>
      <c r="C14" s="74" t="str">
        <f>+IF(Comments_hierarchical[[#This Row],[CalcID]]=1,"MTD",IF(Comments_hierarchical[[#This Row],[CalcID]]=2,"YTD","Full year"))</f>
        <v>MTD</v>
      </c>
      <c r="D14" s="1">
        <f>_xlfn.XLOOKUP(Comments_hierarchical[[#This Row],[Account group]], Accounts[Account group], Accounts[AccountGroupID])</f>
        <v>2</v>
      </c>
      <c r="E14" s="1" t="str">
        <f>_xlfn.XLOOKUP(Comments_hierarchical[[#This Row],[AccountID]], Accounts[AccountID], Accounts[Account group])</f>
        <v>COGS</v>
      </c>
      <c r="F14" s="75"/>
      <c r="G14" s="1">
        <f>_xlfn.XLOOKUP(Comments_hierarchical[[#This Row],[Account subgroup]], Accounts[Account subgroup], Accounts[AccountSubGroupID])</f>
        <v>3</v>
      </c>
      <c r="H14" s="1" t="str">
        <f>_xlfn.XLOOKUP(Comments_hierarchical[[#This Row],[AccountID]], Accounts[AccountID], Accounts[Account subgroup])</f>
        <v>Product cost</v>
      </c>
      <c r="I14" s="75"/>
      <c r="J14" s="1">
        <f>_xlfn.XLOOKUP(Comments_hierarchical[[#This Row],[Account]],Accounts[Account],Accounts[AccountID])</f>
        <v>3</v>
      </c>
      <c r="K14" s="1" t="s">
        <v>17</v>
      </c>
      <c r="L14" s="77" t="s">
        <v>213</v>
      </c>
    </row>
    <row r="15" spans="1:12" x14ac:dyDescent="0.35">
      <c r="A15" s="74">
        <v>45748</v>
      </c>
      <c r="B15" s="81">
        <v>1</v>
      </c>
      <c r="C15" s="74" t="str">
        <f>+IF(Comments_hierarchical[[#This Row],[CalcID]]=1,"MTD",IF(Comments_hierarchical[[#This Row],[CalcID]]=2,"YTD","Full year"))</f>
        <v>MTD</v>
      </c>
      <c r="D15" s="1">
        <f>_xlfn.XLOOKUP(Comments_hierarchical[[#This Row],[Account group]], Accounts[Account group], Accounts[AccountGroupID])</f>
        <v>4</v>
      </c>
      <c r="E15" s="1" t="str">
        <f>_xlfn.XLOOKUP(Comments_hierarchical[[#This Row],[AccountID]], Accounts[AccountID], Accounts[Account group])</f>
        <v>Operating expenses</v>
      </c>
      <c r="F15" s="75" t="s">
        <v>214</v>
      </c>
      <c r="G15" s="1">
        <f>_xlfn.XLOOKUP(Comments_hierarchical[[#This Row],[Account subgroup]], Accounts[Account subgroup], Accounts[AccountSubGroupID])</f>
        <v>6</v>
      </c>
      <c r="H15" s="1" t="str">
        <f>_xlfn.XLOOKUP(Comments_hierarchical[[#This Row],[AccountID]], Accounts[AccountID], Accounts[Account subgroup])</f>
        <v xml:space="preserve">Research and development </v>
      </c>
      <c r="I15" s="75"/>
      <c r="J15" s="1">
        <f>_xlfn.XLOOKUP(Comments_hierarchical[[#This Row],[Account]],Accounts[Account],Accounts[AccountID])</f>
        <v>6</v>
      </c>
      <c r="K15" s="1" t="s">
        <v>0</v>
      </c>
      <c r="L15" s="77"/>
    </row>
    <row r="16" spans="1:12" x14ac:dyDescent="0.35">
      <c r="A16" s="74">
        <v>45748</v>
      </c>
      <c r="B16" s="81">
        <v>3</v>
      </c>
      <c r="C16" s="74" t="str">
        <f>+IF(Comments_hierarchical[[#This Row],[CalcID]]=1,"MTD",IF(Comments_hierarchical[[#This Row],[CalcID]]=2,"YTD","Full year"))</f>
        <v>Full year</v>
      </c>
      <c r="D16" s="1">
        <f>_xlfn.XLOOKUP(Comments_hierarchical[[#This Row],[Account group]], Accounts[Account group], Accounts[AccountGroupID])</f>
        <v>5</v>
      </c>
      <c r="E16" s="1" t="str">
        <f>_xlfn.XLOOKUP(Comments_hierarchical[[#This Row],[AccountID]], Accounts[AccountID], Accounts[Account group])</f>
        <v>Operating income</v>
      </c>
      <c r="F16" s="75" t="s">
        <v>215</v>
      </c>
      <c r="G16" s="1">
        <f>_xlfn.XLOOKUP(Comments_hierarchical[[#This Row],[Account subgroup]], Accounts[Account subgroup], Accounts[AccountSubGroupID])</f>
        <v>10</v>
      </c>
      <c r="H16" s="1" t="str">
        <f>_xlfn.XLOOKUP(Comments_hierarchical[[#This Row],[AccountID]], Accounts[AccountID], Accounts[Account subgroup])</f>
        <v>Operating income</v>
      </c>
      <c r="I16" s="75"/>
      <c r="J16" s="1">
        <f>_xlfn.XLOOKUP(Comments_hierarchical[[#This Row],[Account]],Accounts[Account],Accounts[AccountID])</f>
        <v>10</v>
      </c>
      <c r="K16" s="1" t="s">
        <v>4</v>
      </c>
      <c r="L16" s="77"/>
    </row>
    <row r="17" spans="1:12" x14ac:dyDescent="0.35">
      <c r="A17" s="74">
        <v>45809</v>
      </c>
      <c r="B17" s="81">
        <v>1</v>
      </c>
      <c r="C17" s="74" t="str">
        <f>+IF(Comments_hierarchical[[#This Row],[CalcID]]=1,"MTD",IF(Comments_hierarchical[[#This Row],[CalcID]]=2,"YTD","Full year"))</f>
        <v>MTD</v>
      </c>
      <c r="D17" s="1">
        <f>_xlfn.XLOOKUP(Comments_hierarchical[[#This Row],[Account group]], Accounts[Account group], Accounts[AccountGroupID])</f>
        <v>2</v>
      </c>
      <c r="E17" s="1" t="str">
        <f>_xlfn.XLOOKUP(Comments_hierarchical[[#This Row],[AccountID]], Accounts[AccountID], Accounts[Account group])</f>
        <v>COGS</v>
      </c>
      <c r="F17" s="75" t="s">
        <v>216</v>
      </c>
      <c r="G17" s="1">
        <f>_xlfn.XLOOKUP(Comments_hierarchical[[#This Row],[Account subgroup]], Accounts[Account subgroup], Accounts[AccountSubGroupID])</f>
        <v>3</v>
      </c>
      <c r="H17" s="1" t="str">
        <f>_xlfn.XLOOKUP(Comments_hierarchical[[#This Row],[AccountID]], Accounts[AccountID], Accounts[Account subgroup])</f>
        <v>Product cost</v>
      </c>
      <c r="I17" s="75"/>
      <c r="J17" s="1">
        <f>_xlfn.XLOOKUP(Comments_hierarchical[[#This Row],[Account]],Accounts[Account],Accounts[AccountID])</f>
        <v>3</v>
      </c>
      <c r="K17" s="1" t="s">
        <v>17</v>
      </c>
      <c r="L17" s="77"/>
    </row>
    <row r="18" spans="1:12" x14ac:dyDescent="0.35">
      <c r="A18" s="74">
        <v>45809</v>
      </c>
      <c r="B18" s="81">
        <v>1</v>
      </c>
      <c r="C18" s="74" t="str">
        <f>+IF(Comments_hierarchical[[#This Row],[CalcID]]=1,"MTD",IF(Comments_hierarchical[[#This Row],[CalcID]]=2,"YTD","Full year"))</f>
        <v>MTD</v>
      </c>
      <c r="D18" s="1">
        <f>_xlfn.XLOOKUP(Comments_hierarchical[[#This Row],[Account group]], Accounts[Account group], Accounts[AccountGroupID])</f>
        <v>4</v>
      </c>
      <c r="E18" s="1" t="str">
        <f>_xlfn.XLOOKUP(Comments_hierarchical[[#This Row],[AccountID]], Accounts[AccountID], Accounts[Account group])</f>
        <v>Operating expenses</v>
      </c>
      <c r="F18" s="75"/>
      <c r="G18" s="1">
        <f>_xlfn.XLOOKUP(Comments_hierarchical[[#This Row],[Account subgroup]], Accounts[Account subgroup], Accounts[AccountSubGroupID])</f>
        <v>6</v>
      </c>
      <c r="H18" s="1" t="str">
        <f>_xlfn.XLOOKUP(Comments_hierarchical[[#This Row],[AccountID]], Accounts[AccountID], Accounts[Account subgroup])</f>
        <v xml:space="preserve">Research and development </v>
      </c>
      <c r="I18" s="75"/>
      <c r="J18" s="1">
        <f>_xlfn.XLOOKUP(Comments_hierarchical[[#This Row],[Account]],Accounts[Account],Accounts[AccountID])</f>
        <v>6</v>
      </c>
      <c r="K18" s="1" t="s">
        <v>0</v>
      </c>
      <c r="L18" s="77" t="s">
        <v>217</v>
      </c>
    </row>
    <row r="19" spans="1:12" x14ac:dyDescent="0.35">
      <c r="A19" s="74">
        <v>45809</v>
      </c>
      <c r="B19" s="81">
        <v>1</v>
      </c>
      <c r="C19" s="74" t="str">
        <f>+IF(Comments_hierarchical[[#This Row],[CalcID]]=1,"MTD",IF(Comments_hierarchical[[#This Row],[CalcID]]=2,"YTD","Full year"))</f>
        <v>MTD</v>
      </c>
      <c r="D19" s="1">
        <f>_xlfn.XLOOKUP(Comments_hierarchical[[#This Row],[Account group]], Accounts[Account group], Accounts[AccountGroupID])</f>
        <v>4</v>
      </c>
      <c r="E19" s="1" t="str">
        <f>_xlfn.XLOOKUP(Comments_hierarchical[[#This Row],[AccountID]], Accounts[AccountID], Accounts[Account group])</f>
        <v>Operating expenses</v>
      </c>
      <c r="F19" s="75" t="s">
        <v>218</v>
      </c>
      <c r="G19" s="1">
        <f>_xlfn.XLOOKUP(Comments_hierarchical[[#This Row],[Account subgroup]], Accounts[Account subgroup], Accounts[AccountSubGroupID])</f>
        <v>6</v>
      </c>
      <c r="H19" s="1" t="str">
        <f>_xlfn.XLOOKUP(Comments_hierarchical[[#This Row],[AccountID]], Accounts[AccountID], Accounts[Account subgroup])</f>
        <v xml:space="preserve">Research and development </v>
      </c>
      <c r="I19" s="75"/>
      <c r="J19" s="1">
        <f>_xlfn.XLOOKUP(Comments_hierarchical[[#This Row],[Account]],Accounts[Account],Accounts[AccountID])</f>
        <v>6</v>
      </c>
      <c r="K19" s="1" t="s">
        <v>0</v>
      </c>
      <c r="L19" s="79"/>
    </row>
    <row r="20" spans="1:12" x14ac:dyDescent="0.35">
      <c r="A20" s="74">
        <v>45809</v>
      </c>
      <c r="B20" s="81">
        <v>1</v>
      </c>
      <c r="C20" s="74" t="str">
        <f>+IF(Comments_hierarchical[[#This Row],[CalcID]]=1,"MTD",IF(Comments_hierarchical[[#This Row],[CalcID]]=2,"YTD","Full year"))</f>
        <v>MTD</v>
      </c>
      <c r="D20" s="1">
        <f>_xlfn.XLOOKUP(Comments_hierarchical[[#This Row],[Account group]], Accounts[Account group], Accounts[AccountGroupID])</f>
        <v>5</v>
      </c>
      <c r="E20" s="1" t="str">
        <f>_xlfn.XLOOKUP(Comments_hierarchical[[#This Row],[AccountID]], Accounts[AccountID], Accounts[Account group])</f>
        <v>Operating income</v>
      </c>
      <c r="F20" s="80" t="s">
        <v>219</v>
      </c>
      <c r="G20" s="1">
        <f>_xlfn.XLOOKUP(Comments_hierarchical[[#This Row],[Account subgroup]], Accounts[Account subgroup], Accounts[AccountSubGroupID])</f>
        <v>10</v>
      </c>
      <c r="H20" s="1" t="str">
        <f>_xlfn.XLOOKUP(Comments_hierarchical[[#This Row],[AccountID]], Accounts[AccountID], Accounts[Account subgroup])</f>
        <v>Operating income</v>
      </c>
      <c r="I20" s="75"/>
      <c r="J20" s="1">
        <f>_xlfn.XLOOKUP(Comments_hierarchical[[#This Row],[Account]],Accounts[Account],Accounts[AccountID])</f>
        <v>10</v>
      </c>
      <c r="K20" s="1" t="s">
        <v>4</v>
      </c>
      <c r="L20" s="77"/>
    </row>
    <row r="21" spans="1:12" x14ac:dyDescent="0.35">
      <c r="A21" s="74">
        <v>45901</v>
      </c>
      <c r="B21" s="81">
        <v>1</v>
      </c>
      <c r="C21" s="74" t="str">
        <f>+IF(Comments_hierarchical[[#This Row],[CalcID]]=1,"MTD",IF(Comments_hierarchical[[#This Row],[CalcID]]=2,"YTD","Full year"))</f>
        <v>MTD</v>
      </c>
      <c r="D21" s="1">
        <f>_xlfn.XLOOKUP(Comments_hierarchical[[#This Row],[Account group]], Accounts[Account group], Accounts[AccountGroupID])</f>
        <v>1</v>
      </c>
      <c r="E21" s="1" t="str">
        <f>_xlfn.XLOOKUP(Comments_hierarchical[[#This Row],[AccountID]], Accounts[AccountID], Accounts[Account group])</f>
        <v>Revenue</v>
      </c>
      <c r="F21" s="80" t="s">
        <v>220</v>
      </c>
      <c r="G21" s="1">
        <f>_xlfn.XLOOKUP(Comments_hierarchical[[#This Row],[Account subgroup]], Accounts[Account subgroup], Accounts[AccountSubGroupID])</f>
        <v>2</v>
      </c>
      <c r="H21" s="1" t="str">
        <f>_xlfn.XLOOKUP(Comments_hierarchical[[#This Row],[AccountID]], Accounts[AccountID], Accounts[Account subgroup])</f>
        <v>Service and other revenue</v>
      </c>
      <c r="I21" s="75"/>
      <c r="J21" s="1">
        <f>_xlfn.XLOOKUP(Comments_hierarchical[[#This Row],[Account]],Accounts[Account],Accounts[AccountID])</f>
        <v>2</v>
      </c>
      <c r="K21" s="1" t="s">
        <v>16</v>
      </c>
      <c r="L21" s="77"/>
    </row>
    <row r="22" spans="1:12" x14ac:dyDescent="0.35">
      <c r="A22" s="74">
        <v>45901</v>
      </c>
      <c r="B22" s="81">
        <v>2</v>
      </c>
      <c r="C22" s="74" t="str">
        <f>+IF(Comments_hierarchical[[#This Row],[CalcID]]=1,"MTD",IF(Comments_hierarchical[[#This Row],[CalcID]]=2,"YTD","Full year"))</f>
        <v>YTD</v>
      </c>
      <c r="D22" s="1">
        <f>_xlfn.XLOOKUP(Comments_hierarchical[[#This Row],[Account group]], Accounts[Account group], Accounts[AccountGroupID])</f>
        <v>2</v>
      </c>
      <c r="E22" s="1" t="str">
        <f>_xlfn.XLOOKUP(Comments_hierarchical[[#This Row],[AccountID]], Accounts[AccountID], Accounts[Account group])</f>
        <v>COGS</v>
      </c>
      <c r="F22" s="80"/>
      <c r="G22" s="1">
        <f>_xlfn.XLOOKUP(Comments_hierarchical[[#This Row],[Account subgroup]], Accounts[Account subgroup], Accounts[AccountSubGroupID])</f>
        <v>3</v>
      </c>
      <c r="H22" s="1" t="str">
        <f>_xlfn.XLOOKUP(Comments_hierarchical[[#This Row],[AccountID]], Accounts[AccountID], Accounts[Account subgroup])</f>
        <v>Product cost</v>
      </c>
      <c r="I22" s="75"/>
      <c r="J22" s="1">
        <f>_xlfn.XLOOKUP(Comments_hierarchical[[#This Row],[Account]],Accounts[Account],Accounts[AccountID])</f>
        <v>3</v>
      </c>
      <c r="K22" s="1" t="s">
        <v>17</v>
      </c>
      <c r="L22" s="77" t="s">
        <v>221</v>
      </c>
    </row>
    <row r="23" spans="1:12" x14ac:dyDescent="0.35">
      <c r="A23" s="74">
        <v>45901</v>
      </c>
      <c r="B23" s="81">
        <v>1</v>
      </c>
      <c r="C23" s="74" t="str">
        <f>+IF(Comments_hierarchical[[#This Row],[CalcID]]=1,"MTD",IF(Comments_hierarchical[[#This Row],[CalcID]]=2,"YTD","Full year"))</f>
        <v>MTD</v>
      </c>
      <c r="D23" s="1">
        <f>_xlfn.XLOOKUP(Comments_hierarchical[[#This Row],[Account group]], Accounts[Account group], Accounts[AccountGroupID])</f>
        <v>3</v>
      </c>
      <c r="E23" s="1" t="str">
        <f>_xlfn.XLOOKUP(Comments_hierarchical[[#This Row],[AccountID]], Accounts[AccountID], Accounts[Account group])</f>
        <v>Gross profit</v>
      </c>
      <c r="F23" s="80" t="s">
        <v>222</v>
      </c>
      <c r="G23" s="1">
        <f>_xlfn.XLOOKUP(Comments_hierarchical[[#This Row],[Account subgroup]], Accounts[Account subgroup], Accounts[AccountSubGroupID])</f>
        <v>5</v>
      </c>
      <c r="H23" s="1" t="str">
        <f>_xlfn.XLOOKUP(Comments_hierarchical[[#This Row],[AccountID]], Accounts[AccountID], Accounts[Account subgroup])</f>
        <v>Gross profit</v>
      </c>
      <c r="I23" s="75"/>
      <c r="J23" s="1">
        <f>_xlfn.XLOOKUP(Comments_hierarchical[[#This Row],[Account]],Accounts[Account],Accounts[AccountID])</f>
        <v>5</v>
      </c>
      <c r="K23" s="1" t="s">
        <v>58</v>
      </c>
      <c r="L23" s="77"/>
    </row>
    <row r="24" spans="1:12" x14ac:dyDescent="0.35">
      <c r="A24" s="74">
        <v>45901</v>
      </c>
      <c r="B24" s="81">
        <v>1</v>
      </c>
      <c r="C24" s="74" t="str">
        <f>+IF(Comments_hierarchical[[#This Row],[CalcID]]=1,"MTD",IF(Comments_hierarchical[[#This Row],[CalcID]]=2,"YTD","Full year"))</f>
        <v>MTD</v>
      </c>
      <c r="D24" s="1">
        <f>_xlfn.XLOOKUP(Comments_hierarchical[[#This Row],[Account group]], Accounts[Account group], Accounts[AccountGroupID])</f>
        <v>4</v>
      </c>
      <c r="E24" s="1" t="str">
        <f>_xlfn.XLOOKUP(Comments_hierarchical[[#This Row],[AccountID]], Accounts[AccountID], Accounts[Account group])</f>
        <v>Operating expenses</v>
      </c>
      <c r="F24" s="80" t="s">
        <v>223</v>
      </c>
      <c r="G24" s="1">
        <f>_xlfn.XLOOKUP(Comments_hierarchical[[#This Row],[Account subgroup]], Accounts[Account subgroup], Accounts[AccountSubGroupID])</f>
        <v>6</v>
      </c>
      <c r="H24" s="1" t="str">
        <f>_xlfn.XLOOKUP(Comments_hierarchical[[#This Row],[AccountID]], Accounts[AccountID], Accounts[Account subgroup])</f>
        <v xml:space="preserve">Research and development </v>
      </c>
      <c r="I24" s="75"/>
      <c r="J24" s="1">
        <f>_xlfn.XLOOKUP(Comments_hierarchical[[#This Row],[Account]],Accounts[Account],Accounts[AccountID])</f>
        <v>6</v>
      </c>
      <c r="K24" s="1" t="s">
        <v>0</v>
      </c>
      <c r="L24" s="77"/>
    </row>
    <row r="25" spans="1:12" x14ac:dyDescent="0.35">
      <c r="A25" s="74">
        <v>45901</v>
      </c>
      <c r="B25" s="81">
        <v>1</v>
      </c>
      <c r="C25" s="74" t="str">
        <f>+IF(Comments_hierarchical[[#This Row],[CalcID]]=1,"MTD",IF(Comments_hierarchical[[#This Row],[CalcID]]=2,"YTD","Full year"))</f>
        <v>MTD</v>
      </c>
      <c r="D25" s="1">
        <f>_xlfn.XLOOKUP(Comments_hierarchical[[#This Row],[Account group]], Accounts[Account group], Accounts[AccountGroupID])</f>
        <v>8</v>
      </c>
      <c r="E25" s="1" t="str">
        <f>_xlfn.XLOOKUP(Comments_hierarchical[[#This Row],[AccountID]], Accounts[AccountID], Accounts[Account group])</f>
        <v>Provision for income taxes</v>
      </c>
      <c r="F25" s="80" t="s">
        <v>224</v>
      </c>
      <c r="G25" s="1">
        <f>_xlfn.XLOOKUP(Comments_hierarchical[[#This Row],[Account subgroup]], Accounts[Account subgroup], Accounts[AccountSubGroupID])</f>
        <v>13</v>
      </c>
      <c r="H25" s="1" t="str">
        <f>_xlfn.XLOOKUP(Comments_hierarchical[[#This Row],[AccountID]], Accounts[AccountID], Accounts[Account subgroup])</f>
        <v>Provision for income taxes</v>
      </c>
      <c r="I25" s="75"/>
      <c r="J25" s="1">
        <f>_xlfn.XLOOKUP(Comments_hierarchical[[#This Row],[Account]],Accounts[Account],Accounts[AccountID])</f>
        <v>13</v>
      </c>
      <c r="K25" s="1" t="s">
        <v>9</v>
      </c>
      <c r="L25" s="77"/>
    </row>
    <row r="26" spans="1:12" x14ac:dyDescent="0.35">
      <c r="A26" s="74">
        <v>45717</v>
      </c>
      <c r="B26" s="81">
        <v>1</v>
      </c>
      <c r="C26" s="74" t="str">
        <f>+IF(Comments_hierarchical[[#This Row],[CalcID]]=1,"MTD",IF(Comments_hierarchical[[#This Row],[CalcID]]=2,"YTD","Full year"))</f>
        <v>MTD</v>
      </c>
      <c r="D26" s="1">
        <f>_xlfn.XLOOKUP(Comments_hierarchical[[#This Row],[Account group]], Accounts[Account group], Accounts[AccountGroupID])</f>
        <v>12</v>
      </c>
      <c r="E26" s="1" t="str">
        <f>_xlfn.XLOOKUP(Comments_hierarchical[[#This Row],[AccountID]], Accounts[AccountID], Accounts[Account group])</f>
        <v xml:space="preserve">CF from Operations </v>
      </c>
      <c r="F26" s="80"/>
      <c r="G26" s="1">
        <f>_xlfn.XLOOKUP(Comments_hierarchical[[#This Row],[Account subgroup]], Accounts[Account subgroup], Accounts[AccountSubGroupID])</f>
        <v>20</v>
      </c>
      <c r="H26" s="1" t="str">
        <f>_xlfn.XLOOKUP(Comments_hierarchical[[#This Row],[AccountID]], Accounts[AccountID], Accounts[Account subgroup])</f>
        <v>Net income FCF</v>
      </c>
      <c r="I26" s="75"/>
      <c r="J26" s="1">
        <f>_xlfn.XLOOKUP(Comments_hierarchical[[#This Row],[Account]],Accounts[Account],Accounts[AccountID])</f>
        <v>41</v>
      </c>
      <c r="K26" s="1" t="s">
        <v>134</v>
      </c>
      <c r="L26" s="77" t="s">
        <v>225</v>
      </c>
    </row>
    <row r="27" spans="1:12" x14ac:dyDescent="0.35">
      <c r="A27" s="74">
        <v>45717</v>
      </c>
      <c r="B27" s="81">
        <v>1</v>
      </c>
      <c r="C27" s="74" t="str">
        <f>+IF(Comments_hierarchical[[#This Row],[CalcID]]=1,"MTD",IF(Comments_hierarchical[[#This Row],[CalcID]]=2,"YTD","Full year"))</f>
        <v>MTD</v>
      </c>
      <c r="D27" s="1">
        <f>_xlfn.XLOOKUP(Comments_hierarchical[[#This Row],[Account group]], Accounts[Account group], Accounts[AccountGroupID])</f>
        <v>12</v>
      </c>
      <c r="E27" s="1" t="str">
        <f>_xlfn.XLOOKUP(Comments_hierarchical[[#This Row],[AccountID]], Accounts[AccountID], Accounts[Account group])</f>
        <v xml:space="preserve">CF from Operations </v>
      </c>
      <c r="F27" s="80"/>
      <c r="G27" s="1">
        <f>_xlfn.XLOOKUP(Comments_hierarchical[[#This Row],[Account subgroup]], Accounts[Account subgroup], Accounts[AccountSubGroupID])</f>
        <v>21</v>
      </c>
      <c r="H27" s="1" t="str">
        <f>_xlfn.XLOOKUP(Comments_hierarchical[[#This Row],[AccountID]], Accounts[AccountID], Accounts[Account subgroup])</f>
        <v>Adjusted</v>
      </c>
      <c r="I27" s="75"/>
      <c r="J27" s="1">
        <f>_xlfn.XLOOKUP(Comments_hierarchical[[#This Row],[Account]],Accounts[Account],Accounts[AccountID])</f>
        <v>42</v>
      </c>
      <c r="K27" s="1" t="s">
        <v>126</v>
      </c>
      <c r="L27" s="77" t="s">
        <v>226</v>
      </c>
    </row>
    <row r="28" spans="1:12" x14ac:dyDescent="0.35">
      <c r="A28" s="74">
        <v>45717</v>
      </c>
      <c r="B28" s="81">
        <v>1</v>
      </c>
      <c r="C28" s="74" t="str">
        <f>+IF(Comments_hierarchical[[#This Row],[CalcID]]=1,"MTD",IF(Comments_hierarchical[[#This Row],[CalcID]]=2,"YTD","Full year"))</f>
        <v>MTD</v>
      </c>
      <c r="D28" s="1">
        <f>_xlfn.XLOOKUP(Comments_hierarchical[[#This Row],[Account group]], Accounts[Account group], Accounts[AccountGroupID])</f>
        <v>12</v>
      </c>
      <c r="E28" s="1" t="str">
        <f>_xlfn.XLOOKUP(Comments_hierarchical[[#This Row],[AccountID]], Accounts[AccountID], Accounts[Account group])</f>
        <v xml:space="preserve">CF from Operations </v>
      </c>
      <c r="F28" s="80"/>
      <c r="G28" s="1">
        <f>_xlfn.XLOOKUP(Comments_hierarchical[[#This Row],[Account subgroup]], Accounts[Account subgroup], Accounts[AccountSubGroupID])</f>
        <v>22</v>
      </c>
      <c r="H28" s="1" t="str">
        <f>_xlfn.XLOOKUP(Comments_hierarchical[[#This Row],[AccountID]], Accounts[AccountID], Accounts[Account subgroup])</f>
        <v>Changes in assets and liabilities</v>
      </c>
      <c r="I28" s="75"/>
      <c r="J28" s="1">
        <f>_xlfn.XLOOKUP(Comments_hierarchical[[#This Row],[Account]],Accounts[Account],Accounts[AccountID])</f>
        <v>51</v>
      </c>
      <c r="K28" s="1" t="s">
        <v>117</v>
      </c>
      <c r="L28" s="77" t="s">
        <v>227</v>
      </c>
    </row>
    <row r="29" spans="1:12" x14ac:dyDescent="0.35">
      <c r="A29" s="74">
        <v>45717</v>
      </c>
      <c r="B29" s="81">
        <v>1</v>
      </c>
      <c r="C29" s="74" t="str">
        <f>+IF(Comments_hierarchical[[#This Row],[CalcID]]=1,"MTD",IF(Comments_hierarchical[[#This Row],[CalcID]]=2,"YTD","Full year"))</f>
        <v>MTD</v>
      </c>
      <c r="D29" s="1">
        <f>_xlfn.XLOOKUP(Comments_hierarchical[[#This Row],[Account group]], Accounts[Account group], Accounts[AccountGroupID])</f>
        <v>13</v>
      </c>
      <c r="E29" s="1" t="str">
        <f>_xlfn.XLOOKUP(Comments_hierarchical[[#This Row],[AccountID]], Accounts[AccountID], Accounts[Account group])</f>
        <v>CF from Financing</v>
      </c>
      <c r="F29" s="80"/>
      <c r="G29" s="1">
        <f>_xlfn.XLOOKUP(Comments_hierarchical[[#This Row],[Account subgroup]], Accounts[Account subgroup], Accounts[AccountSubGroupID])</f>
        <v>27</v>
      </c>
      <c r="H29" s="1" t="str">
        <f>_xlfn.XLOOKUP(Comments_hierarchical[[#This Row],[AccountID]], Accounts[AccountID], Accounts[Account subgroup])</f>
        <v>Common stock repurchased</v>
      </c>
      <c r="I29" s="75"/>
      <c r="J29" s="1">
        <f>_xlfn.XLOOKUP(Comments_hierarchical[[#This Row],[Account]],Accounts[Account],Accounts[AccountID])</f>
        <v>59</v>
      </c>
      <c r="K29" s="1" t="s">
        <v>105</v>
      </c>
      <c r="L29" s="77" t="s">
        <v>228</v>
      </c>
    </row>
    <row r="30" spans="1:12" x14ac:dyDescent="0.35">
      <c r="A30" s="74">
        <v>45717</v>
      </c>
      <c r="B30" s="81">
        <v>1</v>
      </c>
      <c r="C30" s="74" t="str">
        <f>+IF(Comments_hierarchical[[#This Row],[CalcID]]=1,"MTD",IF(Comments_hierarchical[[#This Row],[CalcID]]=2,"YTD","Full year"))</f>
        <v>MTD</v>
      </c>
      <c r="D30" s="1">
        <f>_xlfn.XLOOKUP(Comments_hierarchical[[#This Row],[Account group]], Accounts[Account group], Accounts[AccountGroupID])</f>
        <v>14</v>
      </c>
      <c r="E30" s="1" t="str">
        <f>_xlfn.XLOOKUP(Comments_hierarchical[[#This Row],[AccountID]], Accounts[AccountID], Accounts[Account group])</f>
        <v>CF from Investing</v>
      </c>
      <c r="F30" s="80"/>
      <c r="G30" s="1">
        <f>_xlfn.XLOOKUP(Comments_hierarchical[[#This Row],[Account subgroup]], Accounts[Account subgroup], Accounts[AccountSubGroupID])</f>
        <v>30</v>
      </c>
      <c r="H30" s="1" t="str">
        <f>_xlfn.XLOOKUP(Comments_hierarchical[[#This Row],[AccountID]], Accounts[AccountID], Accounts[Account subgroup])</f>
        <v>Net cash used in investing</v>
      </c>
      <c r="I30" s="75"/>
      <c r="J30" s="1">
        <f>_xlfn.XLOOKUP(Comments_hierarchical[[#This Row],[Account]],Accounts[Account],Accounts[AccountID])</f>
        <v>64</v>
      </c>
      <c r="K30" s="1" t="s">
        <v>109</v>
      </c>
      <c r="L30" s="77" t="s">
        <v>229</v>
      </c>
    </row>
    <row r="31" spans="1:12" x14ac:dyDescent="0.35">
      <c r="A31" s="74">
        <v>45778</v>
      </c>
      <c r="B31" s="81">
        <v>1</v>
      </c>
      <c r="C31" s="74" t="str">
        <f>+IF(Comments_hierarchical[[#This Row],[CalcID]]=1,"MTD",IF(Comments_hierarchical[[#This Row],[CalcID]]=2,"YTD","Full year"))</f>
        <v>MTD</v>
      </c>
      <c r="D31" s="1">
        <f>_xlfn.XLOOKUP(Comments_hierarchical[[#This Row],[Account group]], Accounts[Account group], Accounts[AccountGroupID])</f>
        <v>12</v>
      </c>
      <c r="E31" s="1" t="str">
        <f>_xlfn.XLOOKUP(Comments_hierarchical[[#This Row],[AccountID]], Accounts[AccountID], Accounts[Account group])</f>
        <v xml:space="preserve">CF from Operations </v>
      </c>
      <c r="F31" s="80" t="s">
        <v>230</v>
      </c>
      <c r="G31" s="1">
        <f>_xlfn.XLOOKUP(Comments_hierarchical[[#This Row],[Account subgroup]], Accounts[Account subgroup], Accounts[AccountSubGroupID])</f>
        <v>20</v>
      </c>
      <c r="H31" s="1" t="str">
        <f>_xlfn.XLOOKUP(Comments_hierarchical[[#This Row],[AccountID]], Accounts[AccountID], Accounts[Account subgroup])</f>
        <v>Net income FCF</v>
      </c>
      <c r="I31" s="75"/>
      <c r="J31" s="1">
        <f>_xlfn.XLOOKUP(Comments_hierarchical[[#This Row],[Account]],Accounts[Account],Accounts[AccountID])</f>
        <v>41</v>
      </c>
      <c r="K31" s="1" t="s">
        <v>134</v>
      </c>
      <c r="L31" s="77"/>
    </row>
    <row r="32" spans="1:12" x14ac:dyDescent="0.35">
      <c r="A32" s="74">
        <v>45778</v>
      </c>
      <c r="B32" s="81">
        <v>1</v>
      </c>
      <c r="C32" s="74" t="str">
        <f>+IF(Comments_hierarchical[[#This Row],[CalcID]]=1,"MTD",IF(Comments_hierarchical[[#This Row],[CalcID]]=2,"YTD","Full year"))</f>
        <v>MTD</v>
      </c>
      <c r="D32" s="1">
        <f>_xlfn.XLOOKUP(Comments_hierarchical[[#This Row],[Account group]], Accounts[Account group], Accounts[AccountGroupID])</f>
        <v>13</v>
      </c>
      <c r="E32" s="1" t="str">
        <f>_xlfn.XLOOKUP(Comments_hierarchical[[#This Row],[AccountID]], Accounts[AccountID], Accounts[Account group])</f>
        <v>CF from Financing</v>
      </c>
      <c r="F32" s="80"/>
      <c r="G32" s="1">
        <f>_xlfn.XLOOKUP(Comments_hierarchical[[#This Row],[Account subgroup]], Accounts[Account subgroup], Accounts[AccountSubGroupID])</f>
        <v>28</v>
      </c>
      <c r="H32" s="1" t="str">
        <f>_xlfn.XLOOKUP(Comments_hierarchical[[#This Row],[AccountID]], Accounts[AccountID], Accounts[Account subgroup])</f>
        <v>Common stock cash dividends paid</v>
      </c>
      <c r="I32" s="75"/>
      <c r="J32" s="1">
        <f>_xlfn.XLOOKUP(Comments_hierarchical[[#This Row],[Account]],Accounts[Account],Accounts[AccountID])</f>
        <v>60</v>
      </c>
      <c r="K32" s="1" t="s">
        <v>106</v>
      </c>
      <c r="L32" s="77" t="s">
        <v>237</v>
      </c>
    </row>
    <row r="33" spans="1:12" x14ac:dyDescent="0.35">
      <c r="A33" s="74">
        <v>45778</v>
      </c>
      <c r="B33" s="81">
        <v>2</v>
      </c>
      <c r="C33" s="74" t="str">
        <f>+IF(Comments_hierarchical[[#This Row],[CalcID]]=1,"MTD",IF(Comments_hierarchical[[#This Row],[CalcID]]=2,"YTD","Full year"))</f>
        <v>YTD</v>
      </c>
      <c r="D33" s="1">
        <f>_xlfn.XLOOKUP(Comments_hierarchical[[#This Row],[Account group]], Accounts[Account group], Accounts[AccountGroupID])</f>
        <v>14</v>
      </c>
      <c r="E33" s="1" t="str">
        <f>_xlfn.XLOOKUP(Comments_hierarchical[[#This Row],[AccountID]], Accounts[AccountID], Accounts[Account group])</f>
        <v>CF from Investing</v>
      </c>
      <c r="F33" s="80"/>
      <c r="G33" s="1">
        <f>_xlfn.XLOOKUP(Comments_hierarchical[[#This Row],[Account subgroup]], Accounts[Account subgroup], Accounts[AccountSubGroupID])</f>
        <v>30</v>
      </c>
      <c r="H33" s="1" t="str">
        <f>_xlfn.XLOOKUP(Comments_hierarchical[[#This Row],[AccountID]], Accounts[AccountID], Accounts[Account subgroup])</f>
        <v>Net cash used in investing</v>
      </c>
      <c r="I33" s="75"/>
      <c r="J33" s="1">
        <f>_xlfn.XLOOKUP(Comments_hierarchical[[#This Row],[Account]],Accounts[Account],Accounts[AccountID])</f>
        <v>64</v>
      </c>
      <c r="K33" s="1" t="s">
        <v>109</v>
      </c>
      <c r="L33" s="77" t="s">
        <v>232</v>
      </c>
    </row>
    <row r="34" spans="1:12" x14ac:dyDescent="0.35">
      <c r="A34" s="74">
        <v>45778</v>
      </c>
      <c r="B34" s="81">
        <v>1</v>
      </c>
      <c r="C34" s="74" t="str">
        <f>+IF(Comments_hierarchical[[#This Row],[CalcID]]=1,"MTD",IF(Comments_hierarchical[[#This Row],[CalcID]]=2,"YTD","Full year"))</f>
        <v>MTD</v>
      </c>
      <c r="D34" s="1">
        <f>_xlfn.XLOOKUP(Comments_hierarchical[[#This Row],[Account group]], Accounts[Account group], Accounts[AccountGroupID])</f>
        <v>14</v>
      </c>
      <c r="E34" s="1" t="str">
        <f>_xlfn.XLOOKUP(Comments_hierarchical[[#This Row],[AccountID]], Accounts[AccountID], Accounts[Account group])</f>
        <v>CF from Investing</v>
      </c>
      <c r="F34" s="80"/>
      <c r="G34" s="1">
        <f>_xlfn.XLOOKUP(Comments_hierarchical[[#This Row],[Account subgroup]], Accounts[Account subgroup], Accounts[AccountSubGroupID])</f>
        <v>30</v>
      </c>
      <c r="H34" s="1" t="str">
        <f>_xlfn.XLOOKUP(Comments_hierarchical[[#This Row],[AccountID]], Accounts[AccountID], Accounts[Account subgroup])</f>
        <v>Net cash used in investing</v>
      </c>
      <c r="I34" s="75"/>
      <c r="J34" s="1">
        <f>_xlfn.XLOOKUP(Comments_hierarchical[[#This Row],[Account]],Accounts[Account],Accounts[AccountID])</f>
        <v>66</v>
      </c>
      <c r="K34" s="1" t="s">
        <v>111</v>
      </c>
      <c r="L34" s="77" t="s">
        <v>231</v>
      </c>
    </row>
    <row r="35" spans="1:12" x14ac:dyDescent="0.35">
      <c r="A35" s="74">
        <v>45901</v>
      </c>
      <c r="B35" s="81">
        <v>1</v>
      </c>
      <c r="C35" s="74" t="str">
        <f>+IF(Comments_hierarchical[[#This Row],[CalcID]]=1,"MTD",IF(Comments_hierarchical[[#This Row],[CalcID]]=2,"YTD","Full year"))</f>
        <v>MTD</v>
      </c>
      <c r="D35" s="1">
        <f>_xlfn.XLOOKUP(Comments_hierarchical[[#This Row],[Account group]], Accounts[Account group], Accounts[AccountGroupID])</f>
        <v>12</v>
      </c>
      <c r="E35" s="1" t="str">
        <f>_xlfn.XLOOKUP(Comments_hierarchical[[#This Row],[AccountID]], Accounts[AccountID], Accounts[Account group])</f>
        <v xml:space="preserve">CF from Operations </v>
      </c>
      <c r="F35" s="80" t="s">
        <v>233</v>
      </c>
      <c r="G35" s="1">
        <f>_xlfn.XLOOKUP(Comments_hierarchical[[#This Row],[Account subgroup]], Accounts[Account subgroup], Accounts[AccountSubGroupID])</f>
        <v>20</v>
      </c>
      <c r="H35" s="1" t="str">
        <f>_xlfn.XLOOKUP(Comments_hierarchical[[#This Row],[AccountID]], Accounts[AccountID], Accounts[Account subgroup])</f>
        <v>Net income FCF</v>
      </c>
      <c r="I35" s="75"/>
      <c r="J35" s="1">
        <f>_xlfn.XLOOKUP(Comments_hierarchical[[#This Row],[Account]],Accounts[Account],Accounts[AccountID])</f>
        <v>41</v>
      </c>
      <c r="K35" s="1" t="s">
        <v>134</v>
      </c>
      <c r="L35" s="77"/>
    </row>
    <row r="36" spans="1:12" x14ac:dyDescent="0.35">
      <c r="A36" s="74">
        <v>45901</v>
      </c>
      <c r="B36" s="81">
        <v>1</v>
      </c>
      <c r="C36" s="74" t="str">
        <f>+IF(Comments_hierarchical[[#This Row],[CalcID]]=1,"MTD",IF(Comments_hierarchical[[#This Row],[CalcID]]=2,"YTD","Full year"))</f>
        <v>MTD</v>
      </c>
      <c r="D36" s="1">
        <f>_xlfn.XLOOKUP(Comments_hierarchical[[#This Row],[Account group]], Accounts[Account group], Accounts[AccountGroupID])</f>
        <v>13</v>
      </c>
      <c r="E36" s="1" t="str">
        <f>_xlfn.XLOOKUP(Comments_hierarchical[[#This Row],[AccountID]], Accounts[AccountID], Accounts[Account group])</f>
        <v>CF from Financing</v>
      </c>
      <c r="F36" s="80" t="s">
        <v>234</v>
      </c>
      <c r="G36" s="1">
        <f>_xlfn.XLOOKUP(Comments_hierarchical[[#This Row],[Account subgroup]], Accounts[Account subgroup], Accounts[AccountSubGroupID])</f>
        <v>27</v>
      </c>
      <c r="H36" s="1" t="str">
        <f>_xlfn.XLOOKUP(Comments_hierarchical[[#This Row],[AccountID]], Accounts[AccountID], Accounts[Account subgroup])</f>
        <v>Common stock repurchased</v>
      </c>
      <c r="I36" s="75"/>
      <c r="J36" s="1">
        <f>_xlfn.XLOOKUP(Comments_hierarchical[[#This Row],[Account]],Accounts[Account],Accounts[AccountID])</f>
        <v>59</v>
      </c>
      <c r="K36" s="1" t="s">
        <v>105</v>
      </c>
      <c r="L36" s="77"/>
    </row>
    <row r="37" spans="1:12" x14ac:dyDescent="0.35">
      <c r="A37" s="74">
        <v>45901</v>
      </c>
      <c r="B37" s="81">
        <v>2</v>
      </c>
      <c r="C37" s="74" t="str">
        <f>+IF(Comments_hierarchical[[#This Row],[CalcID]]=1,"MTD",IF(Comments_hierarchical[[#This Row],[CalcID]]=2,"YTD","Full year"))</f>
        <v>YTD</v>
      </c>
      <c r="D37" s="1">
        <f>_xlfn.XLOOKUP(Comments_hierarchical[[#This Row],[Account group]], Accounts[Account group], Accounts[AccountGroupID])</f>
        <v>14</v>
      </c>
      <c r="E37" s="1" t="str">
        <f>_xlfn.XLOOKUP(Comments_hierarchical[[#This Row],[AccountID]], Accounts[AccountID], Accounts[Account group])</f>
        <v>CF from Investing</v>
      </c>
      <c r="F37" s="80"/>
      <c r="G37" s="1">
        <f>_xlfn.XLOOKUP(Comments_hierarchical[[#This Row],[Account subgroup]], Accounts[Account subgroup], Accounts[AccountSubGroupID])</f>
        <v>30</v>
      </c>
      <c r="H37" s="1" t="str">
        <f>_xlfn.XLOOKUP(Comments_hierarchical[[#This Row],[AccountID]], Accounts[AccountID], Accounts[Account subgroup])</f>
        <v>Net cash used in investing</v>
      </c>
      <c r="I37" s="75"/>
      <c r="J37" s="1">
        <f>_xlfn.XLOOKUP(Comments_hierarchical[[#This Row],[Account]],Accounts[Account],Accounts[AccountID])</f>
        <v>62</v>
      </c>
      <c r="K37" s="1" t="s">
        <v>108</v>
      </c>
      <c r="L37" s="77" t="s">
        <v>235</v>
      </c>
    </row>
    <row r="38" spans="1:12" x14ac:dyDescent="0.35">
      <c r="A38" s="74">
        <v>45901</v>
      </c>
      <c r="B38" s="81">
        <v>1</v>
      </c>
      <c r="C38" s="74" t="str">
        <f>+IF(Comments_hierarchical[[#This Row],[CalcID]]=1,"MTD",IF(Comments_hierarchical[[#This Row],[CalcID]]=2,"YTD","Full year"))</f>
        <v>MTD</v>
      </c>
      <c r="D38" s="1">
        <f>_xlfn.XLOOKUP(Comments_hierarchical[[#This Row],[Account group]], Accounts[Account group], Accounts[AccountGroupID])</f>
        <v>14</v>
      </c>
      <c r="E38" s="1" t="str">
        <f>_xlfn.XLOOKUP(Comments_hierarchical[[#This Row],[AccountID]], Accounts[AccountID], Accounts[Account group])</f>
        <v>CF from Investing</v>
      </c>
      <c r="F38" s="80"/>
      <c r="G38" s="1">
        <f>_xlfn.XLOOKUP(Comments_hierarchical[[#This Row],[Account subgroup]], Accounts[Account subgroup], Accounts[AccountSubGroupID])</f>
        <v>30</v>
      </c>
      <c r="H38" s="1" t="str">
        <f>_xlfn.XLOOKUP(Comments_hierarchical[[#This Row],[AccountID]], Accounts[AccountID], Accounts[Account subgroup])</f>
        <v>Net cash used in investing</v>
      </c>
      <c r="I38" s="75"/>
      <c r="J38" s="1">
        <f>_xlfn.XLOOKUP(Comments_hierarchical[[#This Row],[Account]],Accounts[Account],Accounts[AccountID])</f>
        <v>66</v>
      </c>
      <c r="K38" s="1" t="s">
        <v>111</v>
      </c>
      <c r="L38" s="77" t="s">
        <v>236</v>
      </c>
    </row>
  </sheetData>
  <phoneticPr fontId="61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A316BD13-2687-491E-B06C-8F9145BBDEE3}">
          <x14:formula1>
            <xm:f>'Accounts Hierarchy'!$H$2:$H$71</xm:f>
          </x14:formula1>
          <xm:sqref>K2:K38</xm:sqref>
        </x14:dataValidation>
        <x14:dataValidation type="list" allowBlank="1" showInputMessage="1" showErrorMessage="1" xr:uid="{47805C53-45C2-4DF0-8EAE-4350AA5D88FB}">
          <x14:formula1>
            <xm:f>'Accounts Hierarchy'!$G$2:$G$71</xm:f>
          </x14:formula1>
          <xm:sqref>J2:J38</xm:sqref>
        </x14:dataValidation>
        <x14:dataValidation type="list" allowBlank="1" showInputMessage="1" showErrorMessage="1" xr:uid="{0BB424FB-5EFC-4988-A3A4-28A3BEACA646}">
          <x14:formula1>
            <xm:f>'Accounts Hierarchy'!$E$2:$E$71</xm:f>
          </x14:formula1>
          <xm:sqref>G2:G38</xm:sqref>
        </x14:dataValidation>
        <x14:dataValidation type="list" allowBlank="1" showInputMessage="1" showErrorMessage="1" xr:uid="{81273B7E-DBC5-4E08-8856-2ABFD64A3AC5}">
          <x14:formula1>
            <xm:f>'Accounts Hierarchy'!$C$2:$C$71</xm:f>
          </x14:formula1>
          <xm:sqref>D2:D38</xm:sqref>
        </x14:dataValidation>
        <x14:dataValidation type="list" allowBlank="1" showInputMessage="1" showErrorMessage="1" xr:uid="{5AC63EE2-550F-440E-A3C9-5622108C4692}">
          <x14:formula1>
            <xm:f>'Accounts Hierarchy'!$D$2:$D$71</xm:f>
          </x14:formula1>
          <xm:sqref>E2:E38</xm:sqref>
        </x14:dataValidation>
        <x14:dataValidation type="list" allowBlank="1" showInputMessage="1" showErrorMessage="1" xr:uid="{CA9CD65E-D6EB-4585-B357-0B38F04803BC}">
          <x14:formula1>
            <xm:f>'Accounts Hierarchy'!$F$2:$F$71</xm:f>
          </x14:formula1>
          <xm:sqref>H2:H38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1B806-A39B-4389-B9A2-0746813A84D7}">
  <dimension ref="A1:M71"/>
  <sheetViews>
    <sheetView showGridLines="0" zoomScale="70" zoomScaleNormal="70" workbookViewId="0"/>
  </sheetViews>
  <sheetFormatPr defaultColWidth="9.109375" defaultRowHeight="15" x14ac:dyDescent="0.35"/>
  <cols>
    <col min="1" max="1" width="16.88671875" style="3" bestFit="1" customWidth="1"/>
    <col min="2" max="2" width="16.77734375" style="28" bestFit="1" customWidth="1"/>
    <col min="3" max="3" width="19.33203125" style="3" bestFit="1" customWidth="1"/>
    <col min="4" max="4" width="25.44140625" style="86" bestFit="1" customWidth="1"/>
    <col min="5" max="5" width="22.77734375" style="3" bestFit="1" customWidth="1"/>
    <col min="6" max="6" width="31.88671875" style="86" bestFit="1" customWidth="1"/>
    <col min="7" max="7" width="13.5546875" style="3" bestFit="1" customWidth="1"/>
    <col min="8" max="8" width="33.44140625" style="86" bestFit="1" customWidth="1"/>
    <col min="9" max="9" width="8.6640625" style="3" hidden="1" customWidth="1"/>
    <col min="10" max="10" width="16.88671875" style="3" bestFit="1" customWidth="1"/>
    <col min="11" max="11" width="37.5546875" style="3" customWidth="1"/>
    <col min="12" max="12" width="15" style="3" customWidth="1"/>
    <col min="13" max="13" width="16.33203125" style="3" bestFit="1" customWidth="1"/>
    <col min="14" max="14" width="9.109375" style="3"/>
    <col min="15" max="15" width="22.5546875" style="3" customWidth="1"/>
    <col min="16" max="16" width="37.5546875" style="3" customWidth="1"/>
    <col min="17" max="16384" width="9.109375" style="3"/>
  </cols>
  <sheetData>
    <row r="1" spans="1:13" x14ac:dyDescent="0.35">
      <c r="A1" s="15" t="s">
        <v>101</v>
      </c>
      <c r="B1" s="15" t="s">
        <v>98</v>
      </c>
      <c r="C1" s="15" t="s">
        <v>14</v>
      </c>
      <c r="D1" s="15" t="s">
        <v>11</v>
      </c>
      <c r="E1" s="15" t="s">
        <v>144</v>
      </c>
      <c r="F1" s="15" t="s">
        <v>143</v>
      </c>
      <c r="G1" s="15" t="s">
        <v>13</v>
      </c>
      <c r="H1" s="15" t="s">
        <v>12</v>
      </c>
      <c r="I1" s="15" t="s">
        <v>151</v>
      </c>
      <c r="J1" s="15" t="s">
        <v>176</v>
      </c>
      <c r="K1" s="1" t="s">
        <v>173</v>
      </c>
      <c r="M1" s="15"/>
    </row>
    <row r="2" spans="1:13" x14ac:dyDescent="0.35">
      <c r="A2" s="3">
        <v>1</v>
      </c>
      <c r="B2" s="82" t="s">
        <v>175</v>
      </c>
      <c r="C2" s="3">
        <v>1</v>
      </c>
      <c r="D2" s="28" t="s">
        <v>8</v>
      </c>
      <c r="E2" s="3">
        <v>1</v>
      </c>
      <c r="F2" s="85" t="s">
        <v>15</v>
      </c>
      <c r="G2" s="3">
        <v>1</v>
      </c>
      <c r="H2" s="85" t="s">
        <v>15</v>
      </c>
      <c r="I2" s="3">
        <v>1</v>
      </c>
      <c r="M2" s="2"/>
    </row>
    <row r="3" spans="1:13" x14ac:dyDescent="0.35">
      <c r="A3" s="3">
        <v>1</v>
      </c>
      <c r="B3" s="82" t="s">
        <v>175</v>
      </c>
      <c r="C3" s="3">
        <v>1</v>
      </c>
      <c r="D3" s="28" t="s">
        <v>8</v>
      </c>
      <c r="E3" s="3">
        <v>2</v>
      </c>
      <c r="F3" s="87" t="s">
        <v>16</v>
      </c>
      <c r="G3" s="3">
        <v>2</v>
      </c>
      <c r="H3" s="87" t="s">
        <v>16</v>
      </c>
      <c r="I3" s="3">
        <v>1</v>
      </c>
      <c r="K3" s="1"/>
      <c r="M3" s="4"/>
    </row>
    <row r="4" spans="1:13" x14ac:dyDescent="0.35">
      <c r="A4" s="3">
        <v>1</v>
      </c>
      <c r="B4" s="82" t="s">
        <v>175</v>
      </c>
      <c r="C4" s="3">
        <v>2</v>
      </c>
      <c r="D4" s="28" t="s">
        <v>59</v>
      </c>
      <c r="E4" s="3">
        <v>3</v>
      </c>
      <c r="F4" s="87" t="s">
        <v>17</v>
      </c>
      <c r="G4" s="3">
        <v>3</v>
      </c>
      <c r="H4" s="87" t="s">
        <v>17</v>
      </c>
      <c r="I4" s="3">
        <v>1</v>
      </c>
      <c r="J4" s="3" t="s">
        <v>177</v>
      </c>
      <c r="M4" s="4"/>
    </row>
    <row r="5" spans="1:13" x14ac:dyDescent="0.35">
      <c r="A5" s="3">
        <v>1</v>
      </c>
      <c r="B5" s="82" t="s">
        <v>175</v>
      </c>
      <c r="C5" s="3">
        <v>2</v>
      </c>
      <c r="D5" s="28" t="s">
        <v>59</v>
      </c>
      <c r="E5" s="3">
        <v>4</v>
      </c>
      <c r="F5" s="87" t="s">
        <v>18</v>
      </c>
      <c r="G5" s="3">
        <v>4</v>
      </c>
      <c r="H5" s="87" t="s">
        <v>18</v>
      </c>
      <c r="I5" s="3">
        <v>1</v>
      </c>
      <c r="J5" s="3" t="s">
        <v>177</v>
      </c>
    </row>
    <row r="6" spans="1:13" x14ac:dyDescent="0.35">
      <c r="A6" s="3">
        <v>1</v>
      </c>
      <c r="B6" s="82" t="s">
        <v>175</v>
      </c>
      <c r="C6" s="3">
        <v>3</v>
      </c>
      <c r="D6" s="85" t="s">
        <v>58</v>
      </c>
      <c r="E6" s="3">
        <v>5</v>
      </c>
      <c r="F6" s="85" t="s">
        <v>58</v>
      </c>
      <c r="G6" s="3">
        <v>5</v>
      </c>
      <c r="H6" s="85" t="s">
        <v>58</v>
      </c>
      <c r="I6" s="3">
        <v>1</v>
      </c>
      <c r="J6" s="3" t="s">
        <v>178</v>
      </c>
    </row>
    <row r="7" spans="1:13" x14ac:dyDescent="0.35">
      <c r="A7" s="3">
        <v>1</v>
      </c>
      <c r="B7" s="82" t="s">
        <v>175</v>
      </c>
      <c r="C7" s="3">
        <v>4</v>
      </c>
      <c r="D7" s="85" t="s">
        <v>60</v>
      </c>
      <c r="E7" s="3">
        <v>6</v>
      </c>
      <c r="F7" s="87" t="s">
        <v>0</v>
      </c>
      <c r="G7" s="3">
        <v>6</v>
      </c>
      <c r="H7" s="87" t="s">
        <v>0</v>
      </c>
      <c r="J7" s="3" t="s">
        <v>177</v>
      </c>
      <c r="M7" s="4"/>
    </row>
    <row r="8" spans="1:13" x14ac:dyDescent="0.35">
      <c r="A8" s="3">
        <v>1</v>
      </c>
      <c r="B8" s="82" t="s">
        <v>175</v>
      </c>
      <c r="C8" s="3">
        <v>4</v>
      </c>
      <c r="D8" s="85" t="s">
        <v>60</v>
      </c>
      <c r="E8" s="3">
        <v>7</v>
      </c>
      <c r="F8" s="87" t="s">
        <v>1</v>
      </c>
      <c r="G8" s="3">
        <v>7</v>
      </c>
      <c r="H8" s="87" t="s">
        <v>1</v>
      </c>
      <c r="J8" s="3" t="s">
        <v>177</v>
      </c>
      <c r="M8" s="4"/>
    </row>
    <row r="9" spans="1:13" x14ac:dyDescent="0.35">
      <c r="A9" s="3">
        <v>1</v>
      </c>
      <c r="B9" s="82" t="s">
        <v>175</v>
      </c>
      <c r="C9" s="3">
        <v>4</v>
      </c>
      <c r="D9" s="85" t="s">
        <v>60</v>
      </c>
      <c r="E9" s="3">
        <v>8</v>
      </c>
      <c r="F9" s="87" t="s">
        <v>2</v>
      </c>
      <c r="G9" s="3">
        <v>8</v>
      </c>
      <c r="H9" s="87" t="s">
        <v>2</v>
      </c>
      <c r="J9" s="3" t="s">
        <v>177</v>
      </c>
      <c r="M9" s="4"/>
    </row>
    <row r="10" spans="1:13" x14ac:dyDescent="0.35">
      <c r="A10" s="3">
        <v>1</v>
      </c>
      <c r="B10" s="82" t="s">
        <v>175</v>
      </c>
      <c r="C10" s="3">
        <v>4</v>
      </c>
      <c r="D10" s="85" t="s">
        <v>60</v>
      </c>
      <c r="E10" s="3">
        <v>9</v>
      </c>
      <c r="F10" s="88" t="s">
        <v>3</v>
      </c>
      <c r="G10" s="3">
        <v>9</v>
      </c>
      <c r="H10" s="88" t="s">
        <v>3</v>
      </c>
      <c r="J10" s="3" t="s">
        <v>177</v>
      </c>
      <c r="M10" s="16"/>
    </row>
    <row r="11" spans="1:13" x14ac:dyDescent="0.35">
      <c r="A11" s="3">
        <v>1</v>
      </c>
      <c r="B11" s="82" t="s">
        <v>175</v>
      </c>
      <c r="C11" s="3">
        <v>5</v>
      </c>
      <c r="D11" s="85" t="s">
        <v>4</v>
      </c>
      <c r="E11" s="3">
        <v>10</v>
      </c>
      <c r="F11" s="85" t="s">
        <v>4</v>
      </c>
      <c r="G11" s="3">
        <v>10</v>
      </c>
      <c r="H11" s="85" t="s">
        <v>4</v>
      </c>
      <c r="I11" s="3">
        <v>1</v>
      </c>
      <c r="J11" s="3" t="s">
        <v>178</v>
      </c>
      <c r="M11" s="2"/>
    </row>
    <row r="12" spans="1:13" x14ac:dyDescent="0.35">
      <c r="A12" s="3">
        <v>1</v>
      </c>
      <c r="B12" s="82" t="s">
        <v>175</v>
      </c>
      <c r="C12" s="3">
        <v>6</v>
      </c>
      <c r="D12" s="85" t="s">
        <v>5</v>
      </c>
      <c r="E12" s="3">
        <v>11</v>
      </c>
      <c r="F12" s="85" t="s">
        <v>5</v>
      </c>
      <c r="G12" s="3">
        <v>11</v>
      </c>
      <c r="H12" s="85" t="s">
        <v>5</v>
      </c>
      <c r="M12" s="2"/>
    </row>
    <row r="13" spans="1:13" x14ac:dyDescent="0.35">
      <c r="A13" s="3">
        <v>1</v>
      </c>
      <c r="B13" s="82" t="s">
        <v>175</v>
      </c>
      <c r="C13" s="3">
        <v>7</v>
      </c>
      <c r="D13" s="85" t="s">
        <v>6</v>
      </c>
      <c r="E13" s="3">
        <v>12</v>
      </c>
      <c r="F13" s="85" t="s">
        <v>6</v>
      </c>
      <c r="G13" s="3">
        <v>12</v>
      </c>
      <c r="H13" s="85" t="s">
        <v>6</v>
      </c>
      <c r="J13" s="3" t="s">
        <v>178</v>
      </c>
      <c r="M13" s="2"/>
    </row>
    <row r="14" spans="1:13" x14ac:dyDescent="0.35">
      <c r="A14" s="3">
        <v>1</v>
      </c>
      <c r="B14" s="82" t="s">
        <v>175</v>
      </c>
      <c r="C14" s="3">
        <v>8</v>
      </c>
      <c r="D14" s="85" t="s">
        <v>9</v>
      </c>
      <c r="E14" s="3">
        <v>13</v>
      </c>
      <c r="F14" s="85" t="s">
        <v>9</v>
      </c>
      <c r="G14" s="3">
        <v>13</v>
      </c>
      <c r="H14" s="85" t="s">
        <v>9</v>
      </c>
      <c r="J14" s="3" t="s">
        <v>177</v>
      </c>
      <c r="M14" s="2"/>
    </row>
    <row r="15" spans="1:13" x14ac:dyDescent="0.35">
      <c r="A15" s="3">
        <v>1</v>
      </c>
      <c r="B15" s="82" t="s">
        <v>175</v>
      </c>
      <c r="C15" s="3">
        <v>9</v>
      </c>
      <c r="D15" s="85" t="s">
        <v>7</v>
      </c>
      <c r="E15" s="3">
        <v>14</v>
      </c>
      <c r="F15" s="85" t="s">
        <v>7</v>
      </c>
      <c r="G15" s="3">
        <v>14</v>
      </c>
      <c r="H15" s="85" t="s">
        <v>7</v>
      </c>
      <c r="I15" s="3">
        <v>1</v>
      </c>
      <c r="J15" s="3" t="s">
        <v>178</v>
      </c>
      <c r="M15" s="2"/>
    </row>
    <row r="16" spans="1:13" x14ac:dyDescent="0.35">
      <c r="A16" s="3">
        <v>2</v>
      </c>
      <c r="B16" s="83" t="s">
        <v>139</v>
      </c>
      <c r="C16" s="3">
        <v>10</v>
      </c>
      <c r="D16" s="28" t="s">
        <v>61</v>
      </c>
      <c r="E16" s="3">
        <v>15</v>
      </c>
      <c r="F16" s="85" t="s">
        <v>64</v>
      </c>
      <c r="G16" s="3">
        <v>15</v>
      </c>
      <c r="H16" s="87" t="s">
        <v>80</v>
      </c>
      <c r="I16" s="3">
        <v>1</v>
      </c>
      <c r="M16" s="4"/>
    </row>
    <row r="17" spans="1:13" x14ac:dyDescent="0.35">
      <c r="A17" s="3">
        <v>2</v>
      </c>
      <c r="B17" s="83" t="s">
        <v>139</v>
      </c>
      <c r="C17" s="3">
        <v>10</v>
      </c>
      <c r="D17" s="28" t="s">
        <v>61</v>
      </c>
      <c r="E17" s="3">
        <v>15</v>
      </c>
      <c r="F17" s="85" t="s">
        <v>64</v>
      </c>
      <c r="G17" s="3">
        <v>16</v>
      </c>
      <c r="H17" s="87" t="s">
        <v>81</v>
      </c>
      <c r="I17" s="3">
        <v>1</v>
      </c>
      <c r="M17" s="4"/>
    </row>
    <row r="18" spans="1:13" x14ac:dyDescent="0.35">
      <c r="A18" s="3">
        <v>2</v>
      </c>
      <c r="B18" s="83" t="s">
        <v>139</v>
      </c>
      <c r="C18" s="3">
        <v>10</v>
      </c>
      <c r="D18" s="28" t="s">
        <v>61</v>
      </c>
      <c r="E18" s="3">
        <v>15</v>
      </c>
      <c r="F18" s="85" t="s">
        <v>64</v>
      </c>
      <c r="G18" s="3">
        <v>17</v>
      </c>
      <c r="H18" s="87" t="s">
        <v>83</v>
      </c>
      <c r="I18" s="3">
        <v>1</v>
      </c>
      <c r="M18" s="4"/>
    </row>
    <row r="19" spans="1:13" x14ac:dyDescent="0.35">
      <c r="A19" s="3">
        <v>2</v>
      </c>
      <c r="B19" s="83" t="s">
        <v>139</v>
      </c>
      <c r="C19" s="3">
        <v>10</v>
      </c>
      <c r="D19" s="28" t="s">
        <v>61</v>
      </c>
      <c r="E19" s="3">
        <v>15</v>
      </c>
      <c r="F19" s="85" t="s">
        <v>64</v>
      </c>
      <c r="G19" s="3">
        <v>18</v>
      </c>
      <c r="H19" s="87" t="s">
        <v>62</v>
      </c>
      <c r="I19" s="3">
        <v>1</v>
      </c>
      <c r="M19" s="4"/>
    </row>
    <row r="20" spans="1:13" x14ac:dyDescent="0.35">
      <c r="A20" s="3">
        <v>2</v>
      </c>
      <c r="B20" s="83" t="s">
        <v>139</v>
      </c>
      <c r="C20" s="3">
        <v>10</v>
      </c>
      <c r="D20" s="28" t="s">
        <v>61</v>
      </c>
      <c r="E20" s="3">
        <v>15</v>
      </c>
      <c r="F20" s="85" t="s">
        <v>64</v>
      </c>
      <c r="G20" s="3">
        <v>19</v>
      </c>
      <c r="H20" s="87" t="s">
        <v>89</v>
      </c>
      <c r="I20" s="3">
        <v>1</v>
      </c>
      <c r="M20" s="4"/>
    </row>
    <row r="21" spans="1:13" x14ac:dyDescent="0.35">
      <c r="A21" s="3">
        <v>2</v>
      </c>
      <c r="B21" s="83" t="s">
        <v>139</v>
      </c>
      <c r="C21" s="3">
        <v>10</v>
      </c>
      <c r="D21" s="28" t="s">
        <v>61</v>
      </c>
      <c r="E21" s="3">
        <v>16</v>
      </c>
      <c r="F21" s="85" t="s">
        <v>63</v>
      </c>
      <c r="G21" s="3">
        <v>20</v>
      </c>
      <c r="H21" s="87" t="s">
        <v>84</v>
      </c>
      <c r="I21" s="3">
        <v>1</v>
      </c>
      <c r="M21" s="4"/>
    </row>
    <row r="22" spans="1:13" x14ac:dyDescent="0.35">
      <c r="A22" s="3">
        <v>2</v>
      </c>
      <c r="B22" s="83" t="s">
        <v>139</v>
      </c>
      <c r="C22" s="3">
        <v>10</v>
      </c>
      <c r="D22" s="28" t="s">
        <v>61</v>
      </c>
      <c r="E22" s="3">
        <v>16</v>
      </c>
      <c r="F22" s="85" t="s">
        <v>63</v>
      </c>
      <c r="G22" s="3">
        <v>21</v>
      </c>
      <c r="H22" s="87" t="s">
        <v>82</v>
      </c>
      <c r="I22" s="3">
        <v>1</v>
      </c>
      <c r="M22" s="4"/>
    </row>
    <row r="23" spans="1:13" x14ac:dyDescent="0.35">
      <c r="A23" s="3">
        <v>2</v>
      </c>
      <c r="B23" s="83" t="s">
        <v>139</v>
      </c>
      <c r="C23" s="3">
        <v>10</v>
      </c>
      <c r="D23" s="28" t="s">
        <v>61</v>
      </c>
      <c r="E23" s="3">
        <v>16</v>
      </c>
      <c r="F23" s="85" t="s">
        <v>63</v>
      </c>
      <c r="G23" s="3">
        <v>22</v>
      </c>
      <c r="H23" s="87" t="s">
        <v>71</v>
      </c>
      <c r="I23" s="3">
        <v>1</v>
      </c>
      <c r="M23" s="4"/>
    </row>
    <row r="24" spans="1:13" x14ac:dyDescent="0.35">
      <c r="A24" s="3">
        <v>2</v>
      </c>
      <c r="B24" s="83" t="s">
        <v>139</v>
      </c>
      <c r="C24" s="3">
        <v>10</v>
      </c>
      <c r="D24" s="28" t="s">
        <v>61</v>
      </c>
      <c r="E24" s="3">
        <v>16</v>
      </c>
      <c r="F24" s="85" t="s">
        <v>63</v>
      </c>
      <c r="G24" s="3">
        <v>23</v>
      </c>
      <c r="H24" s="87" t="s">
        <v>72</v>
      </c>
      <c r="I24" s="3">
        <v>1</v>
      </c>
      <c r="M24" s="4"/>
    </row>
    <row r="25" spans="1:13" x14ac:dyDescent="0.35">
      <c r="A25" s="3">
        <v>2</v>
      </c>
      <c r="B25" s="83" t="s">
        <v>139</v>
      </c>
      <c r="C25" s="3">
        <v>10</v>
      </c>
      <c r="D25" s="28" t="s">
        <v>61</v>
      </c>
      <c r="E25" s="3">
        <v>16</v>
      </c>
      <c r="F25" s="85" t="s">
        <v>63</v>
      </c>
      <c r="G25" s="3">
        <v>24</v>
      </c>
      <c r="H25" s="87" t="s">
        <v>93</v>
      </c>
      <c r="I25" s="3">
        <v>1</v>
      </c>
      <c r="M25" s="4"/>
    </row>
    <row r="26" spans="1:13" x14ac:dyDescent="0.35">
      <c r="A26" s="3">
        <v>2</v>
      </c>
      <c r="B26" s="83" t="s">
        <v>139</v>
      </c>
      <c r="C26" s="3">
        <v>10</v>
      </c>
      <c r="D26" s="28" t="s">
        <v>61</v>
      </c>
      <c r="E26" s="3">
        <v>16</v>
      </c>
      <c r="F26" s="85" t="s">
        <v>63</v>
      </c>
      <c r="G26" s="3">
        <v>25</v>
      </c>
      <c r="H26" s="87" t="s">
        <v>73</v>
      </c>
      <c r="I26" s="3">
        <v>1</v>
      </c>
      <c r="M26" s="4"/>
    </row>
    <row r="27" spans="1:13" x14ac:dyDescent="0.35">
      <c r="A27" s="3">
        <v>2</v>
      </c>
      <c r="B27" s="83" t="s">
        <v>139</v>
      </c>
      <c r="C27" s="3">
        <v>11</v>
      </c>
      <c r="D27" s="28" t="s">
        <v>70</v>
      </c>
      <c r="E27" s="3">
        <v>17</v>
      </c>
      <c r="F27" s="85" t="s">
        <v>66</v>
      </c>
      <c r="G27" s="3">
        <v>26</v>
      </c>
      <c r="H27" s="87" t="s">
        <v>67</v>
      </c>
      <c r="I27" s="3">
        <v>1</v>
      </c>
      <c r="J27" s="3" t="s">
        <v>177</v>
      </c>
      <c r="M27" s="4"/>
    </row>
    <row r="28" spans="1:13" x14ac:dyDescent="0.35">
      <c r="A28" s="3">
        <v>2</v>
      </c>
      <c r="B28" s="83" t="s">
        <v>139</v>
      </c>
      <c r="C28" s="3">
        <v>11</v>
      </c>
      <c r="D28" s="28" t="s">
        <v>70</v>
      </c>
      <c r="E28" s="3">
        <v>17</v>
      </c>
      <c r="F28" s="85" t="s">
        <v>66</v>
      </c>
      <c r="G28" s="3">
        <v>27</v>
      </c>
      <c r="H28" s="87" t="s">
        <v>85</v>
      </c>
      <c r="I28" s="3">
        <v>1</v>
      </c>
      <c r="J28" s="3" t="s">
        <v>177</v>
      </c>
      <c r="M28" s="4"/>
    </row>
    <row r="29" spans="1:13" x14ac:dyDescent="0.35">
      <c r="A29" s="3">
        <v>2</v>
      </c>
      <c r="B29" s="83" t="s">
        <v>139</v>
      </c>
      <c r="C29" s="3">
        <v>11</v>
      </c>
      <c r="D29" s="28" t="s">
        <v>70</v>
      </c>
      <c r="E29" s="3">
        <v>17</v>
      </c>
      <c r="F29" s="85" t="s">
        <v>66</v>
      </c>
      <c r="G29" s="3">
        <v>28</v>
      </c>
      <c r="H29" s="87" t="s">
        <v>86</v>
      </c>
      <c r="I29" s="3">
        <v>1</v>
      </c>
      <c r="J29" s="3" t="s">
        <v>177</v>
      </c>
      <c r="M29" s="4"/>
    </row>
    <row r="30" spans="1:13" x14ac:dyDescent="0.35">
      <c r="A30" s="3">
        <v>2</v>
      </c>
      <c r="B30" s="83" t="s">
        <v>139</v>
      </c>
      <c r="C30" s="3">
        <v>11</v>
      </c>
      <c r="D30" s="28" t="s">
        <v>70</v>
      </c>
      <c r="E30" s="3">
        <v>17</v>
      </c>
      <c r="F30" s="85" t="s">
        <v>66</v>
      </c>
      <c r="G30" s="3">
        <v>29</v>
      </c>
      <c r="H30" s="87" t="s">
        <v>87</v>
      </c>
      <c r="I30" s="3">
        <v>1</v>
      </c>
      <c r="J30" s="3" t="s">
        <v>177</v>
      </c>
      <c r="M30" s="4"/>
    </row>
    <row r="31" spans="1:13" x14ac:dyDescent="0.35">
      <c r="A31" s="3">
        <v>2</v>
      </c>
      <c r="B31" s="83" t="s">
        <v>139</v>
      </c>
      <c r="C31" s="3">
        <v>11</v>
      </c>
      <c r="D31" s="28" t="s">
        <v>70</v>
      </c>
      <c r="E31" s="3">
        <v>17</v>
      </c>
      <c r="F31" s="85" t="s">
        <v>66</v>
      </c>
      <c r="G31" s="3">
        <v>30</v>
      </c>
      <c r="H31" s="87" t="s">
        <v>88</v>
      </c>
      <c r="I31" s="3">
        <v>1</v>
      </c>
      <c r="J31" s="3" t="s">
        <v>177</v>
      </c>
      <c r="M31" s="4"/>
    </row>
    <row r="32" spans="1:13" x14ac:dyDescent="0.35">
      <c r="A32" s="3">
        <v>2</v>
      </c>
      <c r="B32" s="83" t="s">
        <v>139</v>
      </c>
      <c r="C32" s="3">
        <v>11</v>
      </c>
      <c r="D32" s="28" t="s">
        <v>70</v>
      </c>
      <c r="E32" s="3">
        <v>17</v>
      </c>
      <c r="F32" s="85" t="s">
        <v>66</v>
      </c>
      <c r="G32" s="3">
        <v>31</v>
      </c>
      <c r="H32" s="87" t="s">
        <v>90</v>
      </c>
      <c r="I32" s="3">
        <v>1</v>
      </c>
      <c r="J32" s="3" t="s">
        <v>177</v>
      </c>
      <c r="M32" s="4"/>
    </row>
    <row r="33" spans="1:13" x14ac:dyDescent="0.35">
      <c r="A33" s="3">
        <v>2</v>
      </c>
      <c r="B33" s="83" t="s">
        <v>139</v>
      </c>
      <c r="C33" s="3">
        <v>11</v>
      </c>
      <c r="D33" s="28" t="s">
        <v>70</v>
      </c>
      <c r="E33" s="3">
        <v>18</v>
      </c>
      <c r="F33" s="85" t="s">
        <v>65</v>
      </c>
      <c r="G33" s="3">
        <v>32</v>
      </c>
      <c r="H33" s="87" t="s">
        <v>74</v>
      </c>
      <c r="I33" s="3">
        <v>1</v>
      </c>
      <c r="J33" s="3" t="s">
        <v>177</v>
      </c>
      <c r="M33" s="4"/>
    </row>
    <row r="34" spans="1:13" x14ac:dyDescent="0.35">
      <c r="A34" s="3">
        <v>2</v>
      </c>
      <c r="B34" s="83" t="s">
        <v>139</v>
      </c>
      <c r="C34" s="3">
        <v>11</v>
      </c>
      <c r="D34" s="28" t="s">
        <v>70</v>
      </c>
      <c r="E34" s="3">
        <v>18</v>
      </c>
      <c r="F34" s="85" t="s">
        <v>65</v>
      </c>
      <c r="G34" s="3">
        <v>33</v>
      </c>
      <c r="H34" s="87" t="s">
        <v>75</v>
      </c>
      <c r="I34" s="3">
        <v>1</v>
      </c>
      <c r="J34" s="3" t="s">
        <v>177</v>
      </c>
      <c r="M34" s="4"/>
    </row>
    <row r="35" spans="1:13" x14ac:dyDescent="0.35">
      <c r="A35" s="3">
        <v>2</v>
      </c>
      <c r="B35" s="83" t="s">
        <v>139</v>
      </c>
      <c r="C35" s="3">
        <v>11</v>
      </c>
      <c r="D35" s="28" t="s">
        <v>70</v>
      </c>
      <c r="E35" s="3">
        <v>18</v>
      </c>
      <c r="F35" s="85" t="s">
        <v>65</v>
      </c>
      <c r="G35" s="3">
        <v>34</v>
      </c>
      <c r="H35" s="87" t="s">
        <v>76</v>
      </c>
      <c r="I35" s="3">
        <v>1</v>
      </c>
      <c r="J35" s="3" t="s">
        <v>177</v>
      </c>
      <c r="M35" s="4"/>
    </row>
    <row r="36" spans="1:13" x14ac:dyDescent="0.35">
      <c r="A36" s="3">
        <v>2</v>
      </c>
      <c r="B36" s="83" t="s">
        <v>139</v>
      </c>
      <c r="C36" s="3">
        <v>11</v>
      </c>
      <c r="D36" s="28" t="s">
        <v>70</v>
      </c>
      <c r="E36" s="3">
        <v>18</v>
      </c>
      <c r="F36" s="85" t="s">
        <v>65</v>
      </c>
      <c r="G36" s="3">
        <v>35</v>
      </c>
      <c r="H36" s="87" t="s">
        <v>77</v>
      </c>
      <c r="I36" s="3">
        <v>1</v>
      </c>
      <c r="J36" s="3" t="s">
        <v>177</v>
      </c>
      <c r="M36" s="4"/>
    </row>
    <row r="37" spans="1:13" x14ac:dyDescent="0.35">
      <c r="A37" s="3">
        <v>2</v>
      </c>
      <c r="B37" s="83" t="s">
        <v>139</v>
      </c>
      <c r="C37" s="3">
        <v>11</v>
      </c>
      <c r="D37" s="28" t="s">
        <v>70</v>
      </c>
      <c r="E37" s="3">
        <v>18</v>
      </c>
      <c r="F37" s="85" t="s">
        <v>65</v>
      </c>
      <c r="G37" s="3">
        <v>36</v>
      </c>
      <c r="H37" s="87" t="s">
        <v>78</v>
      </c>
      <c r="I37" s="3">
        <v>1</v>
      </c>
      <c r="J37" s="3" t="s">
        <v>177</v>
      </c>
      <c r="M37" s="4"/>
    </row>
    <row r="38" spans="1:13" x14ac:dyDescent="0.35">
      <c r="A38" s="3">
        <v>2</v>
      </c>
      <c r="B38" s="83" t="s">
        <v>139</v>
      </c>
      <c r="C38" s="3">
        <v>11</v>
      </c>
      <c r="D38" s="28" t="s">
        <v>70</v>
      </c>
      <c r="E38" s="3">
        <v>18</v>
      </c>
      <c r="F38" s="85" t="s">
        <v>65</v>
      </c>
      <c r="G38" s="3">
        <v>37</v>
      </c>
      <c r="H38" s="87" t="s">
        <v>79</v>
      </c>
      <c r="I38" s="3">
        <v>1</v>
      </c>
      <c r="J38" s="3" t="s">
        <v>177</v>
      </c>
      <c r="M38" s="4"/>
    </row>
    <row r="39" spans="1:13" x14ac:dyDescent="0.35">
      <c r="A39" s="3">
        <v>2</v>
      </c>
      <c r="B39" s="83" t="s">
        <v>139</v>
      </c>
      <c r="C39" s="3">
        <v>11</v>
      </c>
      <c r="D39" s="28" t="s">
        <v>70</v>
      </c>
      <c r="E39" s="3">
        <v>19</v>
      </c>
      <c r="F39" s="85" t="s">
        <v>69</v>
      </c>
      <c r="G39" s="3">
        <v>38</v>
      </c>
      <c r="H39" s="87" t="s">
        <v>68</v>
      </c>
      <c r="I39" s="3">
        <v>1</v>
      </c>
      <c r="J39" s="3" t="s">
        <v>177</v>
      </c>
      <c r="M39" s="4"/>
    </row>
    <row r="40" spans="1:13" x14ac:dyDescent="0.35">
      <c r="A40" s="3">
        <v>2</v>
      </c>
      <c r="B40" s="83" t="s">
        <v>139</v>
      </c>
      <c r="C40" s="3">
        <v>11</v>
      </c>
      <c r="D40" s="28" t="s">
        <v>70</v>
      </c>
      <c r="E40" s="3">
        <v>19</v>
      </c>
      <c r="F40" s="85" t="s">
        <v>69</v>
      </c>
      <c r="G40" s="3">
        <v>39</v>
      </c>
      <c r="H40" s="87" t="s">
        <v>94</v>
      </c>
      <c r="I40" s="3">
        <v>1</v>
      </c>
      <c r="J40" s="3" t="s">
        <v>177</v>
      </c>
      <c r="M40" s="4"/>
    </row>
    <row r="41" spans="1:13" x14ac:dyDescent="0.35">
      <c r="A41" s="3">
        <v>2</v>
      </c>
      <c r="B41" s="83" t="s">
        <v>139</v>
      </c>
      <c r="C41" s="3">
        <v>11</v>
      </c>
      <c r="D41" s="28" t="s">
        <v>70</v>
      </c>
      <c r="E41" s="3">
        <v>19</v>
      </c>
      <c r="F41" s="85" t="s">
        <v>69</v>
      </c>
      <c r="G41" s="3">
        <v>40</v>
      </c>
      <c r="H41" s="87" t="s">
        <v>91</v>
      </c>
      <c r="I41" s="3">
        <v>1</v>
      </c>
      <c r="J41" s="3" t="s">
        <v>177</v>
      </c>
      <c r="M41" s="4"/>
    </row>
    <row r="42" spans="1:13" x14ac:dyDescent="0.35">
      <c r="A42" s="3">
        <v>3</v>
      </c>
      <c r="B42" s="84" t="s">
        <v>140</v>
      </c>
      <c r="C42" s="3">
        <v>12</v>
      </c>
      <c r="D42" s="28" t="s">
        <v>136</v>
      </c>
      <c r="E42" s="3">
        <v>20</v>
      </c>
      <c r="F42" s="85" t="s">
        <v>134</v>
      </c>
      <c r="G42" s="3">
        <v>41</v>
      </c>
      <c r="H42" s="87" t="s">
        <v>134</v>
      </c>
    </row>
    <row r="43" spans="1:13" x14ac:dyDescent="0.35">
      <c r="A43" s="3">
        <v>3</v>
      </c>
      <c r="B43" s="84" t="s">
        <v>140</v>
      </c>
      <c r="C43" s="3">
        <v>12</v>
      </c>
      <c r="D43" s="28" t="s">
        <v>136</v>
      </c>
      <c r="E43" s="3">
        <v>21</v>
      </c>
      <c r="F43" s="85" t="s">
        <v>113</v>
      </c>
      <c r="G43" s="3">
        <v>42</v>
      </c>
      <c r="H43" s="87" t="s">
        <v>126</v>
      </c>
    </row>
    <row r="44" spans="1:13" x14ac:dyDescent="0.35">
      <c r="A44" s="3">
        <v>3</v>
      </c>
      <c r="B44" s="84" t="s">
        <v>140</v>
      </c>
      <c r="C44" s="3">
        <v>12</v>
      </c>
      <c r="D44" s="28" t="s">
        <v>136</v>
      </c>
      <c r="E44" s="3">
        <v>21</v>
      </c>
      <c r="F44" s="85" t="s">
        <v>113</v>
      </c>
      <c r="G44" s="3">
        <v>43</v>
      </c>
      <c r="H44" s="87" t="s">
        <v>125</v>
      </c>
    </row>
    <row r="45" spans="1:13" x14ac:dyDescent="0.35">
      <c r="A45" s="3">
        <v>3</v>
      </c>
      <c r="B45" s="84" t="s">
        <v>140</v>
      </c>
      <c r="C45" s="3">
        <v>12</v>
      </c>
      <c r="D45" s="28" t="s">
        <v>136</v>
      </c>
      <c r="E45" s="3">
        <v>21</v>
      </c>
      <c r="F45" s="85" t="s">
        <v>113</v>
      </c>
      <c r="G45" s="3">
        <v>44</v>
      </c>
      <c r="H45" s="87" t="s">
        <v>124</v>
      </c>
    </row>
    <row r="46" spans="1:13" x14ac:dyDescent="0.35">
      <c r="A46" s="3">
        <v>3</v>
      </c>
      <c r="B46" s="84" t="s">
        <v>140</v>
      </c>
      <c r="C46" s="3">
        <v>12</v>
      </c>
      <c r="D46" s="28" t="s">
        <v>136</v>
      </c>
      <c r="E46" s="3">
        <v>21</v>
      </c>
      <c r="F46" s="85" t="s">
        <v>113</v>
      </c>
      <c r="G46" s="3">
        <v>45</v>
      </c>
      <c r="H46" s="87" t="s">
        <v>130</v>
      </c>
    </row>
    <row r="47" spans="1:13" x14ac:dyDescent="0.35">
      <c r="A47" s="3">
        <v>3</v>
      </c>
      <c r="B47" s="84" t="s">
        <v>140</v>
      </c>
      <c r="C47" s="3">
        <v>12</v>
      </c>
      <c r="D47" s="28" t="s">
        <v>136</v>
      </c>
      <c r="E47" s="3">
        <v>22</v>
      </c>
      <c r="F47" s="85" t="s">
        <v>114</v>
      </c>
      <c r="G47" s="3">
        <v>46</v>
      </c>
      <c r="H47" s="87" t="s">
        <v>123</v>
      </c>
    </row>
    <row r="48" spans="1:13" x14ac:dyDescent="0.35">
      <c r="A48" s="3">
        <v>3</v>
      </c>
      <c r="B48" s="84" t="s">
        <v>140</v>
      </c>
      <c r="C48" s="3">
        <v>12</v>
      </c>
      <c r="D48" s="28" t="s">
        <v>136</v>
      </c>
      <c r="E48" s="3">
        <v>22</v>
      </c>
      <c r="F48" s="85" t="s">
        <v>114</v>
      </c>
      <c r="G48" s="3">
        <v>47</v>
      </c>
      <c r="H48" s="87" t="s">
        <v>122</v>
      </c>
    </row>
    <row r="49" spans="1:8" x14ac:dyDescent="0.35">
      <c r="A49" s="3">
        <v>3</v>
      </c>
      <c r="B49" s="84" t="s">
        <v>140</v>
      </c>
      <c r="C49" s="3">
        <v>12</v>
      </c>
      <c r="D49" s="28" t="s">
        <v>136</v>
      </c>
      <c r="E49" s="3">
        <v>22</v>
      </c>
      <c r="F49" s="85" t="s">
        <v>114</v>
      </c>
      <c r="G49" s="3">
        <v>48</v>
      </c>
      <c r="H49" s="87" t="s">
        <v>121</v>
      </c>
    </row>
    <row r="50" spans="1:8" x14ac:dyDescent="0.35">
      <c r="A50" s="3">
        <v>3</v>
      </c>
      <c r="B50" s="84" t="s">
        <v>140</v>
      </c>
      <c r="C50" s="3">
        <v>12</v>
      </c>
      <c r="D50" s="28" t="s">
        <v>136</v>
      </c>
      <c r="E50" s="3">
        <v>22</v>
      </c>
      <c r="F50" s="85" t="s">
        <v>114</v>
      </c>
      <c r="G50" s="3">
        <v>49</v>
      </c>
      <c r="H50" s="87" t="s">
        <v>131</v>
      </c>
    </row>
    <row r="51" spans="1:8" x14ac:dyDescent="0.35">
      <c r="A51" s="3">
        <v>3</v>
      </c>
      <c r="B51" s="84" t="s">
        <v>140</v>
      </c>
      <c r="C51" s="3">
        <v>12</v>
      </c>
      <c r="D51" s="28" t="s">
        <v>136</v>
      </c>
      <c r="E51" s="3">
        <v>22</v>
      </c>
      <c r="F51" s="85" t="s">
        <v>114</v>
      </c>
      <c r="G51" s="3">
        <v>50</v>
      </c>
      <c r="H51" s="87" t="s">
        <v>133</v>
      </c>
    </row>
    <row r="52" spans="1:8" x14ac:dyDescent="0.35">
      <c r="A52" s="3">
        <v>3</v>
      </c>
      <c r="B52" s="84" t="s">
        <v>140</v>
      </c>
      <c r="C52" s="3">
        <v>12</v>
      </c>
      <c r="D52" s="28" t="s">
        <v>136</v>
      </c>
      <c r="E52" s="3">
        <v>22</v>
      </c>
      <c r="F52" s="85" t="s">
        <v>114</v>
      </c>
      <c r="G52" s="3">
        <v>51</v>
      </c>
      <c r="H52" s="87" t="s">
        <v>117</v>
      </c>
    </row>
    <row r="53" spans="1:8" x14ac:dyDescent="0.35">
      <c r="A53" s="3">
        <v>3</v>
      </c>
      <c r="B53" s="84" t="s">
        <v>140</v>
      </c>
      <c r="C53" s="3">
        <v>12</v>
      </c>
      <c r="D53" s="28" t="s">
        <v>136</v>
      </c>
      <c r="E53" s="3">
        <v>22</v>
      </c>
      <c r="F53" s="85" t="s">
        <v>114</v>
      </c>
      <c r="G53" s="3">
        <v>52</v>
      </c>
      <c r="H53" s="87" t="s">
        <v>116</v>
      </c>
    </row>
    <row r="54" spans="1:8" x14ac:dyDescent="0.35">
      <c r="A54" s="3">
        <v>3</v>
      </c>
      <c r="B54" s="84" t="s">
        <v>140</v>
      </c>
      <c r="C54" s="3">
        <v>12</v>
      </c>
      <c r="D54" s="28" t="s">
        <v>136</v>
      </c>
      <c r="E54" s="3">
        <v>22</v>
      </c>
      <c r="F54" s="85" t="s">
        <v>114</v>
      </c>
      <c r="G54" s="3">
        <v>53</v>
      </c>
      <c r="H54" s="87" t="s">
        <v>115</v>
      </c>
    </row>
    <row r="55" spans="1:8" x14ac:dyDescent="0.35">
      <c r="A55" s="3">
        <v>3</v>
      </c>
      <c r="B55" s="84" t="s">
        <v>140</v>
      </c>
      <c r="C55" s="3">
        <v>12</v>
      </c>
      <c r="D55" s="28" t="s">
        <v>136</v>
      </c>
      <c r="E55" s="3">
        <v>22</v>
      </c>
      <c r="F55" s="85" t="s">
        <v>114</v>
      </c>
      <c r="G55" s="3">
        <v>54</v>
      </c>
      <c r="H55" s="87" t="s">
        <v>132</v>
      </c>
    </row>
    <row r="56" spans="1:8" x14ac:dyDescent="0.35">
      <c r="A56" s="3">
        <v>3</v>
      </c>
      <c r="B56" s="84" t="s">
        <v>140</v>
      </c>
      <c r="C56" s="3">
        <v>13</v>
      </c>
      <c r="D56" s="28" t="s">
        <v>137</v>
      </c>
      <c r="E56" s="3">
        <v>23</v>
      </c>
      <c r="F56" s="85" t="s">
        <v>118</v>
      </c>
      <c r="G56" s="3">
        <v>55</v>
      </c>
      <c r="H56" s="87" t="s">
        <v>118</v>
      </c>
    </row>
    <row r="57" spans="1:8" x14ac:dyDescent="0.35">
      <c r="A57" s="3">
        <v>3</v>
      </c>
      <c r="B57" s="84" t="s">
        <v>140</v>
      </c>
      <c r="C57" s="3">
        <v>13</v>
      </c>
      <c r="D57" s="28" t="s">
        <v>137</v>
      </c>
      <c r="E57" s="3">
        <v>24</v>
      </c>
      <c r="F57" s="85" t="s">
        <v>102</v>
      </c>
      <c r="G57" s="3">
        <v>56</v>
      </c>
      <c r="H57" s="87" t="s">
        <v>102</v>
      </c>
    </row>
    <row r="58" spans="1:8" x14ac:dyDescent="0.35">
      <c r="A58" s="3">
        <v>3</v>
      </c>
      <c r="B58" s="84" t="s">
        <v>140</v>
      </c>
      <c r="C58" s="3">
        <v>13</v>
      </c>
      <c r="D58" s="28" t="s">
        <v>137</v>
      </c>
      <c r="E58" s="3">
        <v>25</v>
      </c>
      <c r="F58" s="85" t="s">
        <v>103</v>
      </c>
      <c r="G58" s="3">
        <v>57</v>
      </c>
      <c r="H58" s="87" t="s">
        <v>103</v>
      </c>
    </row>
    <row r="59" spans="1:8" x14ac:dyDescent="0.35">
      <c r="A59" s="3">
        <v>3</v>
      </c>
      <c r="B59" s="84" t="s">
        <v>140</v>
      </c>
      <c r="C59" s="3">
        <v>13</v>
      </c>
      <c r="D59" s="28" t="s">
        <v>137</v>
      </c>
      <c r="E59" s="3">
        <v>26</v>
      </c>
      <c r="F59" s="85" t="s">
        <v>104</v>
      </c>
      <c r="G59" s="3">
        <v>58</v>
      </c>
      <c r="H59" s="87" t="s">
        <v>104</v>
      </c>
    </row>
    <row r="60" spans="1:8" x14ac:dyDescent="0.35">
      <c r="A60" s="3">
        <v>3</v>
      </c>
      <c r="B60" s="84" t="s">
        <v>140</v>
      </c>
      <c r="C60" s="3">
        <v>13</v>
      </c>
      <c r="D60" s="28" t="s">
        <v>137</v>
      </c>
      <c r="E60" s="3">
        <v>27</v>
      </c>
      <c r="F60" s="85" t="s">
        <v>105</v>
      </c>
      <c r="G60" s="3">
        <v>59</v>
      </c>
      <c r="H60" s="87" t="s">
        <v>105</v>
      </c>
    </row>
    <row r="61" spans="1:8" x14ac:dyDescent="0.35">
      <c r="A61" s="3">
        <v>3</v>
      </c>
      <c r="B61" s="84" t="s">
        <v>140</v>
      </c>
      <c r="C61" s="3">
        <v>13</v>
      </c>
      <c r="D61" s="28" t="s">
        <v>137</v>
      </c>
      <c r="E61" s="3">
        <v>28</v>
      </c>
      <c r="F61" s="85" t="s">
        <v>106</v>
      </c>
      <c r="G61" s="3">
        <v>60</v>
      </c>
      <c r="H61" s="87" t="s">
        <v>106</v>
      </c>
    </row>
    <row r="62" spans="1:8" x14ac:dyDescent="0.35">
      <c r="A62" s="3">
        <v>3</v>
      </c>
      <c r="B62" s="84" t="s">
        <v>140</v>
      </c>
      <c r="C62" s="3">
        <v>13</v>
      </c>
      <c r="D62" s="28" t="s">
        <v>137</v>
      </c>
      <c r="E62" s="3">
        <v>29</v>
      </c>
      <c r="F62" s="85" t="s">
        <v>107</v>
      </c>
      <c r="G62" s="3">
        <v>61</v>
      </c>
      <c r="H62" s="87" t="s">
        <v>107</v>
      </c>
    </row>
    <row r="63" spans="1:8" x14ac:dyDescent="0.35">
      <c r="A63" s="3">
        <v>3</v>
      </c>
      <c r="B63" s="84" t="s">
        <v>140</v>
      </c>
      <c r="C63" s="3">
        <v>14</v>
      </c>
      <c r="D63" s="28" t="s">
        <v>138</v>
      </c>
      <c r="E63" s="3">
        <v>30</v>
      </c>
      <c r="F63" s="85" t="s">
        <v>120</v>
      </c>
      <c r="G63" s="3">
        <v>62</v>
      </c>
      <c r="H63" s="87" t="s">
        <v>108</v>
      </c>
    </row>
    <row r="64" spans="1:8" x14ac:dyDescent="0.35">
      <c r="A64" s="3">
        <v>3</v>
      </c>
      <c r="B64" s="84" t="s">
        <v>140</v>
      </c>
      <c r="C64" s="3">
        <v>14</v>
      </c>
      <c r="D64" s="28" t="s">
        <v>138</v>
      </c>
      <c r="E64" s="3">
        <v>30</v>
      </c>
      <c r="F64" s="85" t="s">
        <v>120</v>
      </c>
      <c r="G64" s="3">
        <v>63</v>
      </c>
      <c r="H64" s="87" t="s">
        <v>119</v>
      </c>
    </row>
    <row r="65" spans="1:10" x14ac:dyDescent="0.35">
      <c r="A65" s="3">
        <v>3</v>
      </c>
      <c r="B65" s="84" t="s">
        <v>140</v>
      </c>
      <c r="C65" s="3">
        <v>14</v>
      </c>
      <c r="D65" s="28" t="s">
        <v>138</v>
      </c>
      <c r="E65" s="3">
        <v>30</v>
      </c>
      <c r="F65" s="85" t="s">
        <v>120</v>
      </c>
      <c r="G65" s="3">
        <v>64</v>
      </c>
      <c r="H65" s="87" t="s">
        <v>109</v>
      </c>
    </row>
    <row r="66" spans="1:10" x14ac:dyDescent="0.35">
      <c r="A66" s="3">
        <v>3</v>
      </c>
      <c r="B66" s="84" t="s">
        <v>140</v>
      </c>
      <c r="C66" s="3">
        <v>14</v>
      </c>
      <c r="D66" s="28" t="s">
        <v>138</v>
      </c>
      <c r="E66" s="3">
        <v>30</v>
      </c>
      <c r="F66" s="85" t="s">
        <v>120</v>
      </c>
      <c r="G66" s="3">
        <v>65</v>
      </c>
      <c r="H66" s="87" t="s">
        <v>110</v>
      </c>
    </row>
    <row r="67" spans="1:10" x14ac:dyDescent="0.35">
      <c r="A67" s="3">
        <v>3</v>
      </c>
      <c r="B67" s="84" t="s">
        <v>140</v>
      </c>
      <c r="C67" s="3">
        <v>14</v>
      </c>
      <c r="D67" s="28" t="s">
        <v>138</v>
      </c>
      <c r="E67" s="3">
        <v>30</v>
      </c>
      <c r="F67" s="85" t="s">
        <v>120</v>
      </c>
      <c r="G67" s="3">
        <v>66</v>
      </c>
      <c r="H67" s="87" t="s">
        <v>111</v>
      </c>
    </row>
    <row r="68" spans="1:10" x14ac:dyDescent="0.35">
      <c r="A68" s="3">
        <v>3</v>
      </c>
      <c r="B68" s="84" t="s">
        <v>140</v>
      </c>
      <c r="C68" s="3">
        <v>14</v>
      </c>
      <c r="D68" s="28" t="s">
        <v>138</v>
      </c>
      <c r="E68" s="3">
        <v>30</v>
      </c>
      <c r="F68" s="85" t="s">
        <v>120</v>
      </c>
      <c r="G68" s="3">
        <v>67</v>
      </c>
      <c r="H68" s="87" t="s">
        <v>112</v>
      </c>
    </row>
    <row r="69" spans="1:10" x14ac:dyDescent="0.35">
      <c r="A69" s="3">
        <v>3</v>
      </c>
      <c r="B69" s="84" t="s">
        <v>140</v>
      </c>
      <c r="C69" s="3">
        <v>15</v>
      </c>
      <c r="D69" s="28" t="s">
        <v>141</v>
      </c>
      <c r="E69" s="3">
        <v>31</v>
      </c>
      <c r="F69" s="28" t="s">
        <v>141</v>
      </c>
      <c r="G69" s="3">
        <v>68</v>
      </c>
      <c r="H69" s="28" t="s">
        <v>141</v>
      </c>
      <c r="J69" s="3" t="s">
        <v>178</v>
      </c>
    </row>
    <row r="70" spans="1:10" x14ac:dyDescent="0.35">
      <c r="A70" s="3">
        <v>3</v>
      </c>
      <c r="B70" s="84" t="s">
        <v>140</v>
      </c>
      <c r="C70" s="3">
        <v>16</v>
      </c>
      <c r="D70" s="28" t="s">
        <v>149</v>
      </c>
      <c r="E70" s="3">
        <v>32</v>
      </c>
      <c r="F70" s="28" t="s">
        <v>149</v>
      </c>
      <c r="G70" s="3">
        <v>69</v>
      </c>
      <c r="H70" s="28" t="s">
        <v>149</v>
      </c>
    </row>
    <row r="71" spans="1:10" x14ac:dyDescent="0.35">
      <c r="A71" s="3">
        <v>3</v>
      </c>
      <c r="B71" s="84" t="s">
        <v>140</v>
      </c>
      <c r="C71" s="3">
        <v>17</v>
      </c>
      <c r="D71" s="28" t="s">
        <v>150</v>
      </c>
      <c r="E71" s="3">
        <v>33</v>
      </c>
      <c r="F71" s="28" t="s">
        <v>150</v>
      </c>
      <c r="G71" s="3">
        <v>70</v>
      </c>
      <c r="H71" s="28" t="s">
        <v>150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f49fdc9-6e5f-4ad7-885a-91f0714275f1">
      <UserInfo>
        <DisplayName/>
        <AccountId xsi:nil="true"/>
        <AccountType/>
      </UserInfo>
    </SharedWithUsers>
    <lcf76f155ced4ddcb4097134ff3c332f xmlns="1da70d4b-1c58-4f0f-b3c0-05d14f132412">
      <Terms xmlns="http://schemas.microsoft.com/office/infopath/2007/PartnerControls"/>
    </lcf76f155ced4ddcb4097134ff3c332f>
    <TaxCatchAll xmlns="df49fdc9-6e5f-4ad7-885a-91f0714275f1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03E0793D5F104CAE42DBB99DAEAF81" ma:contentTypeVersion="25" ma:contentTypeDescription="Create a new document." ma:contentTypeScope="" ma:versionID="3a3c9ccb37d44cb6c8276f56af9d15e4">
  <xsd:schema xmlns:xsd="http://www.w3.org/2001/XMLSchema" xmlns:xs="http://www.w3.org/2001/XMLSchema" xmlns:p="http://schemas.microsoft.com/office/2006/metadata/properties" xmlns:ns1="http://schemas.microsoft.com/sharepoint/v3" xmlns:ns2="1da70d4b-1c58-4f0f-b3c0-05d14f132412" xmlns:ns3="df49fdc9-6e5f-4ad7-885a-91f0714275f1" targetNamespace="http://schemas.microsoft.com/office/2006/metadata/properties" ma:root="true" ma:fieldsID="44a4760fa5757ce1a05547479c7697f5" ns1:_="" ns2:_="" ns3:_="">
    <xsd:import namespace="http://schemas.microsoft.com/sharepoint/v3"/>
    <xsd:import namespace="1da70d4b-1c58-4f0f-b3c0-05d14f132412"/>
    <xsd:import namespace="df49fdc9-6e5f-4ad7-885a-91f0714275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70d4b-1c58-4f0f-b3c0-05d14f132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beb5422-b9b2-4b0d-8424-6137e2b630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fdc9-6e5f-4ad7-885a-91f0714275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a275866-3b0b-4a06-97ec-4ecbab15dee6}" ma:internalName="TaxCatchAll" ma:showField="CatchAllData" ma:web="df49fdc9-6e5f-4ad7-885a-91f0714275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70F99C-0931-4F7D-BCB5-3ABEA324E9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6DA29E-5F7E-4F2C-8536-6ED2AC3DDB24}">
  <ds:schemaRefs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ab57c824-c9de-479b-bcdb-0dee5f96ee5c"/>
    <ds:schemaRef ds:uri="http://schemas.microsoft.com/office/2006/documentManagement/types"/>
    <ds:schemaRef ds:uri="http://schemas.openxmlformats.org/package/2006/metadata/core-properties"/>
    <ds:schemaRef ds:uri="484bf416-efd1-4417-8d18-473a2831c129"/>
    <ds:schemaRef ds:uri="http://schemas.microsoft.com/office/2006/metadata/properties"/>
    <ds:schemaRef ds:uri="http://www.w3.org/XML/1998/namespace"/>
    <ds:schemaRef ds:uri="df49fdc9-6e5f-4ad7-885a-91f0714275f1"/>
    <ds:schemaRef ds:uri="f1ea6523-1e19-47b7-a423-603d59729692"/>
    <ds:schemaRef ds:uri="3ac810fc-f174-457a-a155-98816278e9a6"/>
    <ds:schemaRef ds:uri="1da70d4b-1c58-4f0f-b3c0-05d14f132412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AEE20DF5-4044-4868-AA48-0507F2D630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da70d4b-1c58-4f0f-b3c0-05d14f132412"/>
    <ds:schemaRef ds:uri="df49fdc9-6e5f-4ad7-885a-91f0714275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26" baseType="lpstr">
      <vt:lpstr>Accounts Hierarchy (2)</vt:lpstr>
      <vt:lpstr>Data (2)</vt:lpstr>
      <vt:lpstr>Plan_BU</vt:lpstr>
      <vt:lpstr>Instructions</vt:lpstr>
      <vt:lpstr>Data</vt:lpstr>
      <vt:lpstr>Plan</vt:lpstr>
      <vt:lpstr>Forecast</vt:lpstr>
      <vt:lpstr>Comments multi-lvl</vt:lpstr>
      <vt:lpstr>Accounts Hierarchy</vt:lpstr>
      <vt:lpstr>Business units</vt:lpstr>
      <vt:lpstr>'Accounts Hierarchy'!Income_Statement</vt:lpstr>
      <vt:lpstr>'Accounts Hierarchy (2)'!Income_Statement</vt:lpstr>
      <vt:lpstr>'Business units'!Income_Statement</vt:lpstr>
      <vt:lpstr>Data!Income_Statement</vt:lpstr>
      <vt:lpstr>'Data (2)'!Income_Statement</vt:lpstr>
      <vt:lpstr>Forecast!Income_Statement</vt:lpstr>
      <vt:lpstr>Plan!Income_Statement</vt:lpstr>
      <vt:lpstr>Plan_BU!Income_Statement</vt:lpstr>
      <vt:lpstr>'Accounts Hierarchy'!Print_Area</vt:lpstr>
      <vt:lpstr>'Accounts Hierarchy (2)'!Print_Area</vt:lpstr>
      <vt:lpstr>'Business units'!Print_Area</vt:lpstr>
      <vt:lpstr>Data!Print_Area</vt:lpstr>
      <vt:lpstr>'Data (2)'!Print_Area</vt:lpstr>
      <vt:lpstr>Forecast!Print_Area</vt:lpstr>
      <vt:lpstr>Plan!Print_Area</vt:lpstr>
      <vt:lpstr>Plan_BU!Print_Area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2011-10-20T17:39:45Z</dcterms:created>
  <dcterms:modified xsi:type="dcterms:W3CDTF">2025-07-04T06:40:41Z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53639249-5f01-4d25-96a6-1fab859ddf2f</vt:lpwstr>
  </property>
  <property fmtid="{D5CDD505-2E9C-101B-9397-08002B2CF9AE}" pid="3" name="ContentTypeId">
    <vt:lpwstr>0x010100F103E0793D5F104CAE42DBB99DAEAF81</vt:lpwstr>
  </property>
  <property fmtid="{D5CDD505-2E9C-101B-9397-08002B2CF9AE}" pid="4" name="MSIP_Label_f42aa342-8706-4288-bd11-ebb85995028c_Enabled">
    <vt:lpwstr>True</vt:lpwstr>
  </property>
  <property fmtid="{D5CDD505-2E9C-101B-9397-08002B2CF9AE}" pid="5" name="MSIP_Label_f42aa342-8706-4288-bd11-ebb85995028c_SiteId">
    <vt:lpwstr>72f988bf-86f1-41af-91ab-2d7cd011db47</vt:lpwstr>
  </property>
  <property fmtid="{D5CDD505-2E9C-101B-9397-08002B2CF9AE}" pid="6" name="MSIP_Label_f42aa342-8706-4288-bd11-ebb85995028c_Ref">
    <vt:lpwstr>https://api.informationprotection.azure.com/api/72f988bf-86f1-41af-91ab-2d7cd011db47</vt:lpwstr>
  </property>
  <property fmtid="{D5CDD505-2E9C-101B-9397-08002B2CF9AE}" pid="7" name="MSIP_Label_f42aa342-8706-4288-bd11-ebb85995028c_SetBy">
    <vt:lpwstr>rajgu@microsoft.com</vt:lpwstr>
  </property>
  <property fmtid="{D5CDD505-2E9C-101B-9397-08002B2CF9AE}" pid="8" name="MSIP_Label_f42aa342-8706-4288-bd11-ebb85995028c_SetDate">
    <vt:lpwstr>2017-04-05T15:08:40.4209513-07:00</vt:lpwstr>
  </property>
  <property fmtid="{D5CDD505-2E9C-101B-9397-08002B2CF9AE}" pid="9" name="MSIP_Label_f42aa342-8706-4288-bd11-ebb85995028c_Name">
    <vt:lpwstr>General</vt:lpwstr>
  </property>
  <property fmtid="{D5CDD505-2E9C-101B-9397-08002B2CF9AE}" pid="10" name="MSIP_Label_f42aa342-8706-4288-bd11-ebb85995028c_Application">
    <vt:lpwstr>Microsoft Azure Information Protection</vt:lpwstr>
  </property>
  <property fmtid="{D5CDD505-2E9C-101B-9397-08002B2CF9AE}" pid="11" name="MSIP_Label_f42aa342-8706-4288-bd11-ebb85995028c_Extended_MSFT_Method">
    <vt:lpwstr>Automatic</vt:lpwstr>
  </property>
  <property fmtid="{D5CDD505-2E9C-101B-9397-08002B2CF9AE}" pid="12" name="Sensitivity">
    <vt:lpwstr>General</vt:lpwstr>
  </property>
  <property fmtid="{D5CDD505-2E9C-101B-9397-08002B2CF9AE}" pid="13" name="MediaServiceImageTags">
    <vt:lpwstr/>
  </property>
</Properties>
</file>